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f377b46f05657d/more websites/websites/gitm/"/>
    </mc:Choice>
  </mc:AlternateContent>
  <xr:revisionPtr revIDLastSave="124" documentId="8_{69646F3A-F074-4888-9E6A-830B30A0315E}" xr6:coauthVersionLast="47" xr6:coauthVersionMax="47" xr10:uidLastSave="{77940AB1-126A-491A-93BF-DFF6E71E6C22}"/>
  <workbookProtection workbookAlgorithmName="SHA-512" workbookHashValue="8cE64Kpm+A6ANLjT9+GBtZRj4ngoNhLGAuLBrVAz4kNjGnetTXZFvhTTEHJp8TKzsjueOkMXLQIEHBtWgu4bxg==" workbookSaltValue="1DkCJTVgRbmotqxASfVs4Q==" workbookSpinCount="100000" lockStructure="1"/>
  <bookViews>
    <workbookView xWindow="-120" yWindow="-120" windowWidth="29040" windowHeight="17520" xr2:uid="{848B1368-16FC-43E2-BE34-474184252A53}"/>
  </bookViews>
  <sheets>
    <sheet name="Info" sheetId="12" r:id="rId1"/>
    <sheet name="Round 1" sheetId="1" r:id="rId2"/>
    <sheet name="Round 2" sheetId="4" r:id="rId3"/>
    <sheet name="Round 3" sheetId="6" r:id="rId4"/>
    <sheet name="Round 4" sheetId="7" r:id="rId5"/>
    <sheet name="Round 5" sheetId="8" r:id="rId6"/>
    <sheet name="Round 6" sheetId="9" r:id="rId7"/>
    <sheet name="Round 7" sheetId="10" r:id="rId8"/>
    <sheet name="Final Round" sheetId="11" r:id="rId9"/>
    <sheet name="Demand" sheetId="2" r:id="rId10"/>
  </sheets>
  <definedNames>
    <definedName name="dedc">Demand!$AO$23:$AP$48</definedName>
    <definedName name="desales">'Round 1'!$AK$20:$AL$47</definedName>
    <definedName name="didc">Demand!$AL$23:$AM$48</definedName>
    <definedName name="disales">'Round 1'!$AI$20:$AJ$47</definedName>
    <definedName name="spdc">Demand!$AR$23:$AS$48</definedName>
    <definedName name="spsales">'Round 1'!$AM$20:$AN$47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1" i="11" l="1"/>
  <c r="K31" i="11"/>
  <c r="J31" i="11"/>
  <c r="I31" i="11"/>
  <c r="H31" i="11"/>
  <c r="G31" i="11"/>
  <c r="F31" i="11"/>
  <c r="E31" i="11"/>
  <c r="D31" i="11"/>
  <c r="C31" i="11"/>
  <c r="L31" i="10"/>
  <c r="K31" i="10"/>
  <c r="J31" i="10"/>
  <c r="I31" i="10"/>
  <c r="H31" i="10"/>
  <c r="G31" i="10"/>
  <c r="F31" i="10"/>
  <c r="E31" i="10"/>
  <c r="D31" i="10"/>
  <c r="C31" i="10"/>
  <c r="L31" i="9"/>
  <c r="K31" i="9"/>
  <c r="J31" i="9"/>
  <c r="I31" i="9"/>
  <c r="H31" i="9"/>
  <c r="G31" i="9"/>
  <c r="F31" i="9"/>
  <c r="E31" i="9"/>
  <c r="D31" i="9"/>
  <c r="C31" i="9"/>
  <c r="L31" i="8"/>
  <c r="K31" i="8"/>
  <c r="J31" i="8"/>
  <c r="I31" i="8"/>
  <c r="H31" i="8"/>
  <c r="G31" i="8"/>
  <c r="F31" i="8"/>
  <c r="E31" i="8"/>
  <c r="D31" i="8"/>
  <c r="C31" i="8"/>
  <c r="L31" i="7"/>
  <c r="K31" i="7"/>
  <c r="J31" i="7"/>
  <c r="I31" i="7"/>
  <c r="H31" i="7"/>
  <c r="G31" i="7"/>
  <c r="F31" i="7"/>
  <c r="E31" i="7"/>
  <c r="D31" i="7"/>
  <c r="C31" i="7"/>
  <c r="L31" i="6"/>
  <c r="K31" i="6"/>
  <c r="J31" i="6"/>
  <c r="I31" i="6"/>
  <c r="H31" i="6"/>
  <c r="G31" i="6"/>
  <c r="F31" i="6"/>
  <c r="E31" i="6"/>
  <c r="D31" i="6"/>
  <c r="C31" i="6"/>
  <c r="L31" i="4"/>
  <c r="K31" i="4"/>
  <c r="J31" i="4"/>
  <c r="I31" i="4"/>
  <c r="H31" i="4"/>
  <c r="G31" i="4"/>
  <c r="F31" i="4"/>
  <c r="E31" i="4"/>
  <c r="D31" i="4"/>
  <c r="C31" i="4"/>
  <c r="E87" i="1"/>
  <c r="U22" i="1"/>
  <c r="D87" i="1"/>
  <c r="S22" i="9"/>
  <c r="C79" i="8"/>
  <c r="E27" i="11"/>
  <c r="E27" i="10"/>
  <c r="E27" i="9"/>
  <c r="F26" i="11"/>
  <c r="E26" i="11"/>
  <c r="F26" i="9"/>
  <c r="D71" i="10"/>
  <c r="D71" i="7"/>
  <c r="C87" i="11"/>
  <c r="C79" i="11"/>
  <c r="L71" i="11"/>
  <c r="C71" i="11"/>
  <c r="D63" i="11"/>
  <c r="E63" i="11" s="1"/>
  <c r="F63" i="11" s="1"/>
  <c r="G63" i="11" s="1"/>
  <c r="H63" i="11" s="1"/>
  <c r="I63" i="11" s="1"/>
  <c r="J63" i="11" s="1"/>
  <c r="K63" i="11" s="1"/>
  <c r="L63" i="11" s="1"/>
  <c r="C26" i="11"/>
  <c r="L25" i="11"/>
  <c r="K25" i="11"/>
  <c r="J25" i="11"/>
  <c r="I25" i="11"/>
  <c r="H25" i="11"/>
  <c r="G25" i="11"/>
  <c r="F25" i="11"/>
  <c r="E25" i="11"/>
  <c r="D25" i="11"/>
  <c r="C25" i="11"/>
  <c r="U23" i="11"/>
  <c r="T23" i="11"/>
  <c r="S23" i="11"/>
  <c r="E87" i="11"/>
  <c r="D87" i="11"/>
  <c r="S22" i="11"/>
  <c r="D79" i="11"/>
  <c r="AB21" i="11"/>
  <c r="S21" i="11"/>
  <c r="M8" i="11"/>
  <c r="D5" i="11"/>
  <c r="L29" i="11" s="1"/>
  <c r="C87" i="10"/>
  <c r="E79" i="10"/>
  <c r="C79" i="10"/>
  <c r="L71" i="10"/>
  <c r="C71" i="10"/>
  <c r="F63" i="10"/>
  <c r="G63" i="10" s="1"/>
  <c r="E63" i="10"/>
  <c r="D63" i="10"/>
  <c r="D29" i="10"/>
  <c r="D26" i="10"/>
  <c r="C26" i="10"/>
  <c r="L25" i="10"/>
  <c r="K25" i="10"/>
  <c r="J25" i="10"/>
  <c r="I25" i="10"/>
  <c r="H25" i="10"/>
  <c r="G25" i="10"/>
  <c r="F25" i="10"/>
  <c r="E25" i="10"/>
  <c r="D25" i="10"/>
  <c r="C25" i="10"/>
  <c r="S23" i="10"/>
  <c r="U22" i="10"/>
  <c r="T22" i="10"/>
  <c r="S22" i="10"/>
  <c r="D79" i="10"/>
  <c r="AB21" i="10"/>
  <c r="S21" i="10"/>
  <c r="M8" i="10"/>
  <c r="D5" i="10"/>
  <c r="E87" i="9"/>
  <c r="C87" i="9"/>
  <c r="L71" i="9"/>
  <c r="C71" i="9"/>
  <c r="E63" i="9"/>
  <c r="F63" i="9" s="1"/>
  <c r="G63" i="9" s="1"/>
  <c r="H63" i="9" s="1"/>
  <c r="I63" i="9" s="1"/>
  <c r="J63" i="9" s="1"/>
  <c r="K63" i="9" s="1"/>
  <c r="L63" i="9" s="1"/>
  <c r="D63" i="9"/>
  <c r="G29" i="9"/>
  <c r="E26" i="9"/>
  <c r="D26" i="9"/>
  <c r="C26" i="9"/>
  <c r="L25" i="9"/>
  <c r="K25" i="9"/>
  <c r="J25" i="9"/>
  <c r="I25" i="9"/>
  <c r="H25" i="9"/>
  <c r="G25" i="9"/>
  <c r="F25" i="9"/>
  <c r="E25" i="9"/>
  <c r="D25" i="9"/>
  <c r="C25" i="9"/>
  <c r="T23" i="9"/>
  <c r="S23" i="9"/>
  <c r="F87" i="9"/>
  <c r="D87" i="9"/>
  <c r="AB21" i="9"/>
  <c r="S21" i="9"/>
  <c r="M8" i="9"/>
  <c r="D5" i="9"/>
  <c r="C87" i="8"/>
  <c r="L71" i="8"/>
  <c r="C71" i="8"/>
  <c r="F63" i="8"/>
  <c r="G63" i="8" s="1"/>
  <c r="H63" i="8" s="1"/>
  <c r="I63" i="8" s="1"/>
  <c r="J63" i="8" s="1"/>
  <c r="K63" i="8" s="1"/>
  <c r="L63" i="8" s="1"/>
  <c r="D63" i="8"/>
  <c r="E63" i="8" s="1"/>
  <c r="E26" i="8"/>
  <c r="D26" i="8"/>
  <c r="C26" i="8"/>
  <c r="L25" i="8"/>
  <c r="K25" i="8"/>
  <c r="J25" i="8"/>
  <c r="I25" i="8"/>
  <c r="H25" i="8"/>
  <c r="G25" i="8"/>
  <c r="F25" i="8"/>
  <c r="E25" i="8"/>
  <c r="D25" i="8"/>
  <c r="C25" i="8"/>
  <c r="U23" i="8"/>
  <c r="T23" i="8"/>
  <c r="S23" i="8"/>
  <c r="E87" i="8"/>
  <c r="D87" i="8"/>
  <c r="S22" i="8"/>
  <c r="D79" i="8"/>
  <c r="AB21" i="8"/>
  <c r="S21" i="8"/>
  <c r="M8" i="8"/>
  <c r="D5" i="8"/>
  <c r="L29" i="8" s="1"/>
  <c r="C87" i="7"/>
  <c r="C79" i="7"/>
  <c r="L71" i="7"/>
  <c r="C71" i="7"/>
  <c r="G63" i="7"/>
  <c r="H63" i="7" s="1"/>
  <c r="I63" i="7" s="1"/>
  <c r="J63" i="7" s="1"/>
  <c r="K63" i="7" s="1"/>
  <c r="L63" i="7" s="1"/>
  <c r="F63" i="7"/>
  <c r="D63" i="7"/>
  <c r="E63" i="7" s="1"/>
  <c r="F29" i="7"/>
  <c r="F26" i="7"/>
  <c r="E26" i="7"/>
  <c r="D26" i="7"/>
  <c r="C26" i="7"/>
  <c r="L25" i="7"/>
  <c r="K25" i="7"/>
  <c r="J25" i="7"/>
  <c r="I25" i="7"/>
  <c r="H25" i="7"/>
  <c r="G25" i="7"/>
  <c r="F25" i="7"/>
  <c r="E25" i="7"/>
  <c r="D25" i="7"/>
  <c r="C25" i="7"/>
  <c r="U23" i="7"/>
  <c r="S23" i="7"/>
  <c r="F87" i="7"/>
  <c r="E87" i="7"/>
  <c r="D87" i="7"/>
  <c r="S22" i="7"/>
  <c r="U22" i="7"/>
  <c r="D79" i="7"/>
  <c r="AB21" i="7"/>
  <c r="S21" i="7"/>
  <c r="M8" i="7"/>
  <c r="D5" i="7"/>
  <c r="E29" i="7" s="1"/>
  <c r="C87" i="6"/>
  <c r="C79" i="6"/>
  <c r="L71" i="6"/>
  <c r="C71" i="6"/>
  <c r="D63" i="6"/>
  <c r="E63" i="6" s="1"/>
  <c r="F63" i="6" s="1"/>
  <c r="G63" i="6" s="1"/>
  <c r="H63" i="6" s="1"/>
  <c r="I63" i="6" s="1"/>
  <c r="J63" i="6" s="1"/>
  <c r="K63" i="6" s="1"/>
  <c r="L63" i="6" s="1"/>
  <c r="D27" i="6"/>
  <c r="E26" i="6"/>
  <c r="D26" i="6"/>
  <c r="C26" i="6"/>
  <c r="L25" i="6"/>
  <c r="K25" i="6"/>
  <c r="J25" i="6"/>
  <c r="I25" i="6"/>
  <c r="H25" i="6"/>
  <c r="G25" i="6"/>
  <c r="F25" i="6"/>
  <c r="E25" i="6"/>
  <c r="D25" i="6"/>
  <c r="C25" i="6"/>
  <c r="S23" i="6"/>
  <c r="F87" i="6"/>
  <c r="E87" i="6"/>
  <c r="D87" i="6"/>
  <c r="S22" i="6"/>
  <c r="D79" i="6"/>
  <c r="AB21" i="6"/>
  <c r="S21" i="6"/>
  <c r="T21" i="6"/>
  <c r="M8" i="6"/>
  <c r="D5" i="6"/>
  <c r="J29" i="6" s="1"/>
  <c r="C87" i="4"/>
  <c r="C79" i="4"/>
  <c r="C71" i="4"/>
  <c r="D63" i="4"/>
  <c r="E63" i="4" s="1"/>
  <c r="F63" i="4" s="1"/>
  <c r="E27" i="4"/>
  <c r="D26" i="4"/>
  <c r="C26" i="4"/>
  <c r="L25" i="4"/>
  <c r="K25" i="4"/>
  <c r="J25" i="4"/>
  <c r="I25" i="4"/>
  <c r="H25" i="4"/>
  <c r="G25" i="4"/>
  <c r="F25" i="4"/>
  <c r="E25" i="4"/>
  <c r="D25" i="4"/>
  <c r="C25" i="4"/>
  <c r="S23" i="4"/>
  <c r="S22" i="4"/>
  <c r="T22" i="4"/>
  <c r="S21" i="4"/>
  <c r="M8" i="4"/>
  <c r="D5" i="4"/>
  <c r="T21" i="1"/>
  <c r="D16" i="1"/>
  <c r="D97" i="1" s="1"/>
  <c r="E16" i="1"/>
  <c r="E97" i="1" s="1"/>
  <c r="F16" i="1"/>
  <c r="F97" i="1" s="1"/>
  <c r="G16" i="1"/>
  <c r="G97" i="1" s="1"/>
  <c r="H16" i="1"/>
  <c r="H97" i="1" s="1"/>
  <c r="I16" i="1"/>
  <c r="I97" i="1" s="1"/>
  <c r="J16" i="1"/>
  <c r="J97" i="1" s="1"/>
  <c r="K16" i="1"/>
  <c r="K97" i="1" s="1"/>
  <c r="L16" i="1"/>
  <c r="L97" i="1" s="1"/>
  <c r="C17" i="1"/>
  <c r="C98" i="1" s="1"/>
  <c r="C16" i="1"/>
  <c r="M13" i="1"/>
  <c r="M14" i="1"/>
  <c r="M12" i="1"/>
  <c r="C87" i="1"/>
  <c r="D79" i="1"/>
  <c r="C79" i="1"/>
  <c r="C71" i="1"/>
  <c r="D5" i="1"/>
  <c r="F29" i="1" s="1"/>
  <c r="D29" i="1"/>
  <c r="K29" i="1"/>
  <c r="C29" i="1"/>
  <c r="E63" i="1"/>
  <c r="F63" i="1" s="1"/>
  <c r="G63" i="1" s="1"/>
  <c r="H63" i="1" s="1"/>
  <c r="I63" i="1" s="1"/>
  <c r="J63" i="1" s="1"/>
  <c r="K63" i="1" s="1"/>
  <c r="L63" i="1" s="1"/>
  <c r="D63" i="1"/>
  <c r="M28" i="1"/>
  <c r="T23" i="1"/>
  <c r="S23" i="1"/>
  <c r="T22" i="1"/>
  <c r="S22" i="1"/>
  <c r="S21" i="1"/>
  <c r="S9" i="1"/>
  <c r="AB8" i="1"/>
  <c r="T8" i="1"/>
  <c r="U8" i="1"/>
  <c r="V8" i="1"/>
  <c r="W8" i="1"/>
  <c r="X8" i="1"/>
  <c r="Y8" i="1"/>
  <c r="Z8" i="1"/>
  <c r="AA8" i="1"/>
  <c r="S8" i="1"/>
  <c r="D25" i="1"/>
  <c r="E25" i="1"/>
  <c r="F25" i="1"/>
  <c r="G25" i="1"/>
  <c r="H25" i="1"/>
  <c r="I25" i="1"/>
  <c r="J25" i="1"/>
  <c r="K25" i="1"/>
  <c r="L25" i="1"/>
  <c r="D26" i="1"/>
  <c r="C25" i="1"/>
  <c r="M8" i="1"/>
  <c r="AN56" i="2"/>
  <c r="AO56" i="2"/>
  <c r="AN55" i="2"/>
  <c r="AO55" i="2"/>
  <c r="AM56" i="2"/>
  <c r="AM55" i="2"/>
  <c r="AS25" i="2"/>
  <c r="AS26" i="2" s="1"/>
  <c r="AS27" i="2" s="1"/>
  <c r="AS28" i="2" s="1"/>
  <c r="AS29" i="2" s="1"/>
  <c r="AS30" i="2" s="1"/>
  <c r="AS31" i="2" s="1"/>
  <c r="AS32" i="2" s="1"/>
  <c r="AS33" i="2" s="1"/>
  <c r="AS34" i="2" s="1"/>
  <c r="AS35" i="2" s="1"/>
  <c r="AS36" i="2" s="1"/>
  <c r="AS37" i="2" s="1"/>
  <c r="AS38" i="2" s="1"/>
  <c r="AS39" i="2" s="1"/>
  <c r="AS40" i="2" s="1"/>
  <c r="AS41" i="2" s="1"/>
  <c r="AS42" i="2" s="1"/>
  <c r="AS43" i="2" s="1"/>
  <c r="AS44" i="2" s="1"/>
  <c r="AS45" i="2" s="1"/>
  <c r="AS46" i="2" s="1"/>
  <c r="AS47" i="2" s="1"/>
  <c r="AS48" i="2" s="1"/>
  <c r="AS24" i="2"/>
  <c r="AP51" i="2"/>
  <c r="AM51" i="2"/>
  <c r="AP50" i="2"/>
  <c r="AM50" i="2"/>
  <c r="AR24" i="2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7" i="2" s="1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P25" i="2"/>
  <c r="AP26" i="2"/>
  <c r="AP27" i="2" s="1"/>
  <c r="AP28" i="2" s="1"/>
  <c r="AP29" i="2" s="1"/>
  <c r="AP30" i="2" s="1"/>
  <c r="AP31" i="2" s="1"/>
  <c r="AP32" i="2" s="1"/>
  <c r="AP33" i="2" s="1"/>
  <c r="AP34" i="2" s="1"/>
  <c r="AP35" i="2" s="1"/>
  <c r="AP36" i="2" s="1"/>
  <c r="AP37" i="2" s="1"/>
  <c r="AP38" i="2" s="1"/>
  <c r="AP39" i="2" s="1"/>
  <c r="AP40" i="2" s="1"/>
  <c r="AP41" i="2" s="1"/>
  <c r="AP42" i="2" s="1"/>
  <c r="AP43" i="2" s="1"/>
  <c r="AP44" i="2" s="1"/>
  <c r="AP45" i="2" s="1"/>
  <c r="AP46" i="2" s="1"/>
  <c r="AP47" i="2" s="1"/>
  <c r="AP48" i="2" s="1"/>
  <c r="AP24" i="2"/>
  <c r="AO25" i="2"/>
  <c r="AO26" i="2" s="1"/>
  <c r="AO27" i="2" s="1"/>
  <c r="AO28" i="2" s="1"/>
  <c r="AO29" i="2" s="1"/>
  <c r="AO30" i="2" s="1"/>
  <c r="AO31" i="2" s="1"/>
  <c r="AO32" i="2" s="1"/>
  <c r="AO33" i="2" s="1"/>
  <c r="AO34" i="2" s="1"/>
  <c r="AO35" i="2" s="1"/>
  <c r="AO36" i="2" s="1"/>
  <c r="AO37" i="2" s="1"/>
  <c r="AO38" i="2" s="1"/>
  <c r="AO39" i="2" s="1"/>
  <c r="AO40" i="2" s="1"/>
  <c r="AO41" i="2" s="1"/>
  <c r="AO42" i="2" s="1"/>
  <c r="AO43" i="2" s="1"/>
  <c r="AO44" i="2" s="1"/>
  <c r="AO45" i="2" s="1"/>
  <c r="AO46" i="2" s="1"/>
  <c r="AO47" i="2" s="1"/>
  <c r="AO48" i="2" s="1"/>
  <c r="AO24" i="2"/>
  <c r="AM25" i="2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M39" i="2" s="1"/>
  <c r="AM40" i="2" s="1"/>
  <c r="AM41" i="2" s="1"/>
  <c r="AM42" i="2" s="1"/>
  <c r="AM43" i="2" s="1"/>
  <c r="AM44" i="2" s="1"/>
  <c r="AM45" i="2" s="1"/>
  <c r="AM46" i="2" s="1"/>
  <c r="AM47" i="2" s="1"/>
  <c r="AM48" i="2" s="1"/>
  <c r="AM24" i="2"/>
  <c r="AL25" i="2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AL37" i="2" s="1"/>
  <c r="AL38" i="2" s="1"/>
  <c r="AL39" i="2" s="1"/>
  <c r="AL40" i="2" s="1"/>
  <c r="AL41" i="2" s="1"/>
  <c r="AL42" i="2" s="1"/>
  <c r="AL43" i="2" s="1"/>
  <c r="AL44" i="2" s="1"/>
  <c r="AL45" i="2" s="1"/>
  <c r="AL46" i="2" s="1"/>
  <c r="AL47" i="2" s="1"/>
  <c r="AL48" i="2" s="1"/>
  <c r="AL24" i="2"/>
  <c r="C97" i="1" l="1"/>
  <c r="AB21" i="4"/>
  <c r="L71" i="4"/>
  <c r="U23" i="1"/>
  <c r="E79" i="1"/>
  <c r="T9" i="1"/>
  <c r="T26" i="1" s="1"/>
  <c r="D17" i="1"/>
  <c r="D98" i="1" s="1"/>
  <c r="C26" i="1"/>
  <c r="C19" i="1"/>
  <c r="C79" i="9"/>
  <c r="C27" i="11"/>
  <c r="D27" i="11"/>
  <c r="D26" i="11"/>
  <c r="C27" i="10"/>
  <c r="D27" i="10"/>
  <c r="C27" i="9"/>
  <c r="D27" i="9"/>
  <c r="C27" i="8"/>
  <c r="D27" i="8"/>
  <c r="C27" i="7"/>
  <c r="D27" i="7"/>
  <c r="C27" i="6"/>
  <c r="C27" i="4"/>
  <c r="D27" i="4"/>
  <c r="D27" i="1"/>
  <c r="T10" i="1"/>
  <c r="T34" i="1" s="1"/>
  <c r="D18" i="1"/>
  <c r="D19" i="1"/>
  <c r="E27" i="1"/>
  <c r="E18" i="1"/>
  <c r="E99" i="1" s="1"/>
  <c r="U9" i="1"/>
  <c r="U26" i="1" s="1"/>
  <c r="E26" i="10"/>
  <c r="F26" i="8"/>
  <c r="E27" i="8"/>
  <c r="E27" i="7"/>
  <c r="F26" i="6"/>
  <c r="E27" i="6"/>
  <c r="E26" i="4"/>
  <c r="F27" i="4"/>
  <c r="U10" i="1"/>
  <c r="E19" i="1"/>
  <c r="E26" i="1"/>
  <c r="E17" i="1"/>
  <c r="T21" i="11"/>
  <c r="T21" i="8"/>
  <c r="D71" i="11"/>
  <c r="T21" i="10"/>
  <c r="D71" i="8"/>
  <c r="U21" i="6"/>
  <c r="M25" i="11"/>
  <c r="M25" i="10"/>
  <c r="M25" i="8"/>
  <c r="M25" i="7"/>
  <c r="M25" i="6"/>
  <c r="S26" i="1"/>
  <c r="E29" i="11"/>
  <c r="F29" i="11"/>
  <c r="G29" i="11"/>
  <c r="H29" i="11"/>
  <c r="I29" i="11"/>
  <c r="J29" i="11"/>
  <c r="T22" i="11"/>
  <c r="C29" i="11"/>
  <c r="K29" i="11"/>
  <c r="D29" i="11"/>
  <c r="D87" i="10"/>
  <c r="T23" i="10"/>
  <c r="H63" i="10"/>
  <c r="I63" i="10" s="1"/>
  <c r="J63" i="10" s="1"/>
  <c r="K63" i="10" s="1"/>
  <c r="L63" i="10" s="1"/>
  <c r="L29" i="10" s="1"/>
  <c r="G29" i="10"/>
  <c r="F79" i="10"/>
  <c r="V22" i="10"/>
  <c r="E29" i="10"/>
  <c r="F29" i="10"/>
  <c r="H29" i="10"/>
  <c r="I29" i="10"/>
  <c r="J29" i="10"/>
  <c r="C29" i="10"/>
  <c r="M25" i="9"/>
  <c r="I29" i="9"/>
  <c r="D79" i="9"/>
  <c r="T22" i="9"/>
  <c r="U23" i="9"/>
  <c r="D71" i="9"/>
  <c r="T21" i="9"/>
  <c r="V23" i="9"/>
  <c r="L29" i="9"/>
  <c r="D29" i="9"/>
  <c r="K29" i="9"/>
  <c r="C29" i="9"/>
  <c r="J29" i="9"/>
  <c r="H29" i="9"/>
  <c r="F29" i="9"/>
  <c r="E29" i="9"/>
  <c r="E29" i="8"/>
  <c r="F29" i="8"/>
  <c r="G29" i="8"/>
  <c r="H29" i="8"/>
  <c r="I29" i="8"/>
  <c r="J29" i="8"/>
  <c r="T22" i="8"/>
  <c r="C29" i="8"/>
  <c r="K29" i="8"/>
  <c r="D29" i="8"/>
  <c r="T21" i="7"/>
  <c r="T23" i="7"/>
  <c r="G29" i="7"/>
  <c r="U21" i="7"/>
  <c r="H29" i="7"/>
  <c r="V23" i="7"/>
  <c r="I29" i="7"/>
  <c r="J29" i="7"/>
  <c r="E79" i="7"/>
  <c r="T22" i="7"/>
  <c r="C29" i="7"/>
  <c r="K29" i="7"/>
  <c r="D29" i="7"/>
  <c r="L29" i="7"/>
  <c r="F79" i="6"/>
  <c r="V22" i="6"/>
  <c r="T22" i="6"/>
  <c r="C29" i="6"/>
  <c r="K29" i="6"/>
  <c r="D71" i="6"/>
  <c r="U22" i="6"/>
  <c r="D29" i="6"/>
  <c r="L29" i="6"/>
  <c r="E71" i="6"/>
  <c r="E29" i="6"/>
  <c r="F29" i="6"/>
  <c r="T23" i="6"/>
  <c r="G29" i="6"/>
  <c r="E79" i="6"/>
  <c r="U23" i="6"/>
  <c r="H29" i="6"/>
  <c r="V23" i="6"/>
  <c r="I29" i="6"/>
  <c r="G63" i="4"/>
  <c r="F29" i="4"/>
  <c r="E87" i="4"/>
  <c r="U23" i="4"/>
  <c r="M25" i="4"/>
  <c r="E29" i="4"/>
  <c r="T21" i="4"/>
  <c r="D71" i="4"/>
  <c r="D87" i="4"/>
  <c r="T23" i="4"/>
  <c r="T38" i="4" s="1"/>
  <c r="D79" i="4"/>
  <c r="C29" i="4"/>
  <c r="D29" i="4"/>
  <c r="L29" i="1"/>
  <c r="H29" i="1"/>
  <c r="G29" i="1"/>
  <c r="E29" i="1"/>
  <c r="I71" i="1"/>
  <c r="Y21" i="1"/>
  <c r="Y29" i="1" s="1"/>
  <c r="D71" i="1"/>
  <c r="F87" i="1"/>
  <c r="V23" i="1"/>
  <c r="G79" i="1"/>
  <c r="W22" i="1"/>
  <c r="F79" i="1"/>
  <c r="V22" i="1"/>
  <c r="S25" i="1"/>
  <c r="AC8" i="1"/>
  <c r="M16" i="1"/>
  <c r="S33" i="1"/>
  <c r="S30" i="1"/>
  <c r="S32" i="1"/>
  <c r="M25" i="1"/>
  <c r="T32" i="1"/>
  <c r="J29" i="1"/>
  <c r="I29" i="1"/>
  <c r="T29" i="1"/>
  <c r="S29" i="1"/>
  <c r="T25" i="1"/>
  <c r="D30" i="1"/>
  <c r="D32" i="1" s="1"/>
  <c r="AS50" i="2"/>
  <c r="AS51" i="2" s="1"/>
  <c r="T30" i="1" l="1"/>
  <c r="E98" i="1"/>
  <c r="D99" i="1"/>
  <c r="U34" i="1"/>
  <c r="T31" i="1"/>
  <c r="T27" i="1"/>
  <c r="Y32" i="1"/>
  <c r="T33" i="1"/>
  <c r="C18" i="1"/>
  <c r="C99" i="1" s="1"/>
  <c r="C27" i="1"/>
  <c r="C30" i="1" s="1"/>
  <c r="C32" i="1" s="1"/>
  <c r="S10" i="1"/>
  <c r="U31" i="1"/>
  <c r="U27" i="1"/>
  <c r="U30" i="1"/>
  <c r="U33" i="1"/>
  <c r="E30" i="1"/>
  <c r="E32" i="1" s="1"/>
  <c r="F27" i="11"/>
  <c r="G26" i="11"/>
  <c r="F27" i="10"/>
  <c r="F26" i="10"/>
  <c r="F27" i="9"/>
  <c r="G26" i="9"/>
  <c r="F27" i="8"/>
  <c r="G26" i="8"/>
  <c r="F27" i="7"/>
  <c r="G26" i="7"/>
  <c r="F27" i="6"/>
  <c r="G26" i="6"/>
  <c r="G27" i="4"/>
  <c r="F26" i="4"/>
  <c r="F27" i="1"/>
  <c r="V10" i="1"/>
  <c r="V34" i="1" s="1"/>
  <c r="F18" i="1"/>
  <c r="V9" i="1"/>
  <c r="F19" i="1"/>
  <c r="F17" i="1"/>
  <c r="F26" i="1"/>
  <c r="U21" i="10"/>
  <c r="Y25" i="1"/>
  <c r="E71" i="10"/>
  <c r="E71" i="7"/>
  <c r="U22" i="11"/>
  <c r="E79" i="11"/>
  <c r="F87" i="11"/>
  <c r="V23" i="11"/>
  <c r="U21" i="11"/>
  <c r="E71" i="11"/>
  <c r="M29" i="11"/>
  <c r="W22" i="10"/>
  <c r="G79" i="10"/>
  <c r="K29" i="10"/>
  <c r="U23" i="10"/>
  <c r="E87" i="10"/>
  <c r="E71" i="9"/>
  <c r="U21" i="9"/>
  <c r="M29" i="9"/>
  <c r="G87" i="9"/>
  <c r="W23" i="9"/>
  <c r="E79" i="9"/>
  <c r="U22" i="9"/>
  <c r="U22" i="8"/>
  <c r="E79" i="8"/>
  <c r="F87" i="8"/>
  <c r="V23" i="8"/>
  <c r="E71" i="8"/>
  <c r="U21" i="8"/>
  <c r="M29" i="8"/>
  <c r="G87" i="7"/>
  <c r="W23" i="7"/>
  <c r="M29" i="7"/>
  <c r="F79" i="7"/>
  <c r="V22" i="7"/>
  <c r="F71" i="7"/>
  <c r="V21" i="7"/>
  <c r="G79" i="6"/>
  <c r="W22" i="6"/>
  <c r="G87" i="6"/>
  <c r="W23" i="6"/>
  <c r="F71" i="6"/>
  <c r="V21" i="6"/>
  <c r="M29" i="6"/>
  <c r="E79" i="4"/>
  <c r="U22" i="4"/>
  <c r="U21" i="4"/>
  <c r="E71" i="4"/>
  <c r="H63" i="4"/>
  <c r="G29" i="4"/>
  <c r="F87" i="4"/>
  <c r="V23" i="4"/>
  <c r="M29" i="1"/>
  <c r="J71" i="1"/>
  <c r="Z21" i="1"/>
  <c r="E71" i="1"/>
  <c r="U21" i="1"/>
  <c r="G87" i="1"/>
  <c r="W23" i="1"/>
  <c r="H79" i="1"/>
  <c r="X22" i="1"/>
  <c r="T35" i="1" l="1"/>
  <c r="D33" i="1" s="1"/>
  <c r="S27" i="1"/>
  <c r="S34" i="1"/>
  <c r="S31" i="1"/>
  <c r="V31" i="1"/>
  <c r="H26" i="11"/>
  <c r="G27" i="11"/>
  <c r="G26" i="10"/>
  <c r="G27" i="10"/>
  <c r="H26" i="9"/>
  <c r="G27" i="9"/>
  <c r="H26" i="8"/>
  <c r="G27" i="8"/>
  <c r="H26" i="7"/>
  <c r="G27" i="7"/>
  <c r="H26" i="6"/>
  <c r="G27" i="6"/>
  <c r="G26" i="4"/>
  <c r="H27" i="4"/>
  <c r="F99" i="1"/>
  <c r="G27" i="1"/>
  <c r="W10" i="1"/>
  <c r="G18" i="1"/>
  <c r="G99" i="1" s="1"/>
  <c r="V27" i="1"/>
  <c r="F30" i="1"/>
  <c r="F32" i="1" s="1"/>
  <c r="F98" i="1"/>
  <c r="G26" i="1"/>
  <c r="G19" i="1"/>
  <c r="W9" i="1"/>
  <c r="G17" i="1"/>
  <c r="G98" i="1" s="1"/>
  <c r="V30" i="1"/>
  <c r="V26" i="1"/>
  <c r="V33" i="1"/>
  <c r="F71" i="10"/>
  <c r="V21" i="10"/>
  <c r="F71" i="11"/>
  <c r="V21" i="11"/>
  <c r="G87" i="11"/>
  <c r="W23" i="11"/>
  <c r="F79" i="11"/>
  <c r="V22" i="11"/>
  <c r="F87" i="10"/>
  <c r="V23" i="10"/>
  <c r="X22" i="10"/>
  <c r="H79" i="10"/>
  <c r="M29" i="10"/>
  <c r="F79" i="9"/>
  <c r="V22" i="9"/>
  <c r="X23" i="9"/>
  <c r="H87" i="9"/>
  <c r="V21" i="9"/>
  <c r="F71" i="9"/>
  <c r="F71" i="8"/>
  <c r="V21" i="8"/>
  <c r="G87" i="8"/>
  <c r="W23" i="8"/>
  <c r="F79" i="8"/>
  <c r="V22" i="8"/>
  <c r="H87" i="7"/>
  <c r="X23" i="7"/>
  <c r="G79" i="7"/>
  <c r="W22" i="7"/>
  <c r="G71" i="7"/>
  <c r="W21" i="7"/>
  <c r="G71" i="6"/>
  <c r="W21" i="6"/>
  <c r="H87" i="6"/>
  <c r="X23" i="6"/>
  <c r="H79" i="6"/>
  <c r="X22" i="6"/>
  <c r="V21" i="4"/>
  <c r="F71" i="4"/>
  <c r="I63" i="4"/>
  <c r="H29" i="4"/>
  <c r="F79" i="4"/>
  <c r="V22" i="4"/>
  <c r="G87" i="4"/>
  <c r="W23" i="4"/>
  <c r="Z25" i="1"/>
  <c r="Z32" i="1"/>
  <c r="Z29" i="1"/>
  <c r="AA21" i="1"/>
  <c r="K71" i="1"/>
  <c r="U29" i="1"/>
  <c r="U25" i="1"/>
  <c r="U32" i="1"/>
  <c r="V21" i="1"/>
  <c r="F71" i="1"/>
  <c r="H87" i="1"/>
  <c r="X23" i="1"/>
  <c r="Y22" i="1"/>
  <c r="I79" i="1"/>
  <c r="S35" i="1" l="1"/>
  <c r="C33" i="1" s="1"/>
  <c r="G30" i="1"/>
  <c r="G32" i="1" s="1"/>
  <c r="I26" i="11"/>
  <c r="H27" i="11"/>
  <c r="H27" i="10"/>
  <c r="H26" i="10"/>
  <c r="H27" i="9"/>
  <c r="I26" i="9"/>
  <c r="H27" i="8"/>
  <c r="I26" i="8"/>
  <c r="H27" i="7"/>
  <c r="I26" i="7"/>
  <c r="H27" i="6"/>
  <c r="I26" i="6"/>
  <c r="I27" i="4"/>
  <c r="H26" i="4"/>
  <c r="W27" i="1"/>
  <c r="W34" i="1"/>
  <c r="W31" i="1"/>
  <c r="H18" i="1"/>
  <c r="H99" i="1" s="1"/>
  <c r="X10" i="1"/>
  <c r="H27" i="1"/>
  <c r="W30" i="1"/>
  <c r="W33" i="1"/>
  <c r="W26" i="1"/>
  <c r="H26" i="1"/>
  <c r="H19" i="1"/>
  <c r="X9" i="1"/>
  <c r="H17" i="1"/>
  <c r="W21" i="10"/>
  <c r="G71" i="10"/>
  <c r="G79" i="11"/>
  <c r="W22" i="11"/>
  <c r="H87" i="11"/>
  <c r="X23" i="11"/>
  <c r="G71" i="11"/>
  <c r="W21" i="11"/>
  <c r="W23" i="10"/>
  <c r="G87" i="10"/>
  <c r="I79" i="10"/>
  <c r="Y22" i="10"/>
  <c r="Y23" i="9"/>
  <c r="I87" i="9"/>
  <c r="G71" i="9"/>
  <c r="W21" i="9"/>
  <c r="W22" i="9"/>
  <c r="G79" i="9"/>
  <c r="G79" i="8"/>
  <c r="W22" i="8"/>
  <c r="H87" i="8"/>
  <c r="X23" i="8"/>
  <c r="G71" i="8"/>
  <c r="W21" i="8"/>
  <c r="H71" i="7"/>
  <c r="X21" i="7"/>
  <c r="I87" i="7"/>
  <c r="Y23" i="7"/>
  <c r="H79" i="7"/>
  <c r="X22" i="7"/>
  <c r="I79" i="6"/>
  <c r="Y22" i="6"/>
  <c r="I87" i="6"/>
  <c r="Y23" i="6"/>
  <c r="H71" i="6"/>
  <c r="X21" i="6"/>
  <c r="J63" i="4"/>
  <c r="I29" i="4"/>
  <c r="X23" i="4"/>
  <c r="H87" i="4"/>
  <c r="G79" i="4"/>
  <c r="W22" i="4"/>
  <c r="W21" i="4"/>
  <c r="G71" i="4"/>
  <c r="AB21" i="1"/>
  <c r="L71" i="1"/>
  <c r="AA25" i="1"/>
  <c r="AA29" i="1"/>
  <c r="AA32" i="1"/>
  <c r="W21" i="1"/>
  <c r="G71" i="1"/>
  <c r="V29" i="1"/>
  <c r="V25" i="1"/>
  <c r="V32" i="1"/>
  <c r="U35" i="1"/>
  <c r="E33" i="1" s="1"/>
  <c r="Y23" i="1"/>
  <c r="I87" i="1"/>
  <c r="J79" i="1"/>
  <c r="Z22" i="1"/>
  <c r="J26" i="11" l="1"/>
  <c r="I27" i="11"/>
  <c r="I26" i="10"/>
  <c r="I27" i="10"/>
  <c r="J26" i="9"/>
  <c r="I27" i="9"/>
  <c r="I27" i="8"/>
  <c r="J26" i="8"/>
  <c r="J26" i="7"/>
  <c r="I27" i="7"/>
  <c r="I27" i="6"/>
  <c r="J26" i="6"/>
  <c r="I26" i="4"/>
  <c r="J27" i="4"/>
  <c r="Y10" i="1"/>
  <c r="Y31" i="1" s="1"/>
  <c r="I18" i="1"/>
  <c r="I99" i="1" s="1"/>
  <c r="I27" i="1"/>
  <c r="H30" i="1"/>
  <c r="H32" i="1" s="1"/>
  <c r="X34" i="1"/>
  <c r="X27" i="1"/>
  <c r="X31" i="1"/>
  <c r="H98" i="1"/>
  <c r="X30" i="1"/>
  <c r="X26" i="1"/>
  <c r="X33" i="1"/>
  <c r="I19" i="1"/>
  <c r="I26" i="1"/>
  <c r="Y9" i="1"/>
  <c r="I17" i="1"/>
  <c r="I98" i="1" s="1"/>
  <c r="H71" i="10"/>
  <c r="X21" i="10"/>
  <c r="H71" i="11"/>
  <c r="X21" i="11"/>
  <c r="H79" i="11"/>
  <c r="X22" i="11"/>
  <c r="I87" i="11"/>
  <c r="Y23" i="11"/>
  <c r="J79" i="10"/>
  <c r="Z22" i="10"/>
  <c r="X23" i="10"/>
  <c r="H87" i="10"/>
  <c r="H79" i="9"/>
  <c r="X22" i="9"/>
  <c r="J87" i="9"/>
  <c r="Z23" i="9"/>
  <c r="X21" i="9"/>
  <c r="H71" i="9"/>
  <c r="H79" i="8"/>
  <c r="X22" i="8"/>
  <c r="I87" i="8"/>
  <c r="Y23" i="8"/>
  <c r="X21" i="8"/>
  <c r="H71" i="8"/>
  <c r="J87" i="7"/>
  <c r="Z23" i="7"/>
  <c r="I79" i="7"/>
  <c r="Y22" i="7"/>
  <c r="I71" i="7"/>
  <c r="Y21" i="7"/>
  <c r="J87" i="6"/>
  <c r="Z23" i="6"/>
  <c r="J79" i="6"/>
  <c r="Z22" i="6"/>
  <c r="I71" i="6"/>
  <c r="Y21" i="6"/>
  <c r="X21" i="4"/>
  <c r="H71" i="4"/>
  <c r="H79" i="4"/>
  <c r="X22" i="4"/>
  <c r="I87" i="4"/>
  <c r="Y23" i="4"/>
  <c r="K63" i="4"/>
  <c r="J29" i="4"/>
  <c r="AB32" i="1"/>
  <c r="AB29" i="1"/>
  <c r="AB25" i="1"/>
  <c r="V35" i="1"/>
  <c r="F33" i="1" s="1"/>
  <c r="H71" i="1"/>
  <c r="X21" i="1"/>
  <c r="W29" i="1"/>
  <c r="W25" i="1"/>
  <c r="W32" i="1"/>
  <c r="Z23" i="1"/>
  <c r="J87" i="1"/>
  <c r="K79" i="1"/>
  <c r="AA22" i="1"/>
  <c r="Y34" i="1" l="1"/>
  <c r="Y27" i="1"/>
  <c r="J27" i="11"/>
  <c r="K26" i="11"/>
  <c r="J27" i="10"/>
  <c r="J26" i="10"/>
  <c r="J27" i="9"/>
  <c r="K26" i="9"/>
  <c r="K26" i="8"/>
  <c r="J27" i="8"/>
  <c r="J27" i="7"/>
  <c r="K26" i="7"/>
  <c r="J27" i="6"/>
  <c r="K26" i="6"/>
  <c r="M9" i="6"/>
  <c r="L27" i="4"/>
  <c r="K27" i="4"/>
  <c r="J26" i="4"/>
  <c r="M10" i="4"/>
  <c r="I30" i="1"/>
  <c r="I32" i="1" s="1"/>
  <c r="Z10" i="1"/>
  <c r="Z27" i="1" s="1"/>
  <c r="J18" i="1"/>
  <c r="J27" i="1"/>
  <c r="Y33" i="1"/>
  <c r="Y26" i="1"/>
  <c r="Y30" i="1"/>
  <c r="J17" i="1"/>
  <c r="J98" i="1" s="1"/>
  <c r="J26" i="1"/>
  <c r="J19" i="1"/>
  <c r="Z9" i="1"/>
  <c r="Y21" i="10"/>
  <c r="I71" i="10"/>
  <c r="I79" i="11"/>
  <c r="Y22" i="11"/>
  <c r="I71" i="11"/>
  <c r="Y21" i="11"/>
  <c r="J87" i="11"/>
  <c r="Z23" i="11"/>
  <c r="K79" i="10"/>
  <c r="AA22" i="10"/>
  <c r="I87" i="10"/>
  <c r="Y23" i="10"/>
  <c r="K87" i="9"/>
  <c r="AA23" i="9"/>
  <c r="Y22" i="9"/>
  <c r="I79" i="9"/>
  <c r="I71" i="9"/>
  <c r="Y21" i="9"/>
  <c r="I79" i="8"/>
  <c r="Y22" i="8"/>
  <c r="I71" i="8"/>
  <c r="Y21" i="8"/>
  <c r="J87" i="8"/>
  <c r="Z23" i="8"/>
  <c r="J79" i="7"/>
  <c r="Z22" i="7"/>
  <c r="J71" i="7"/>
  <c r="Z21" i="7"/>
  <c r="K87" i="7"/>
  <c r="AA23" i="7"/>
  <c r="K87" i="6"/>
  <c r="AA23" i="6"/>
  <c r="K79" i="6"/>
  <c r="AA22" i="6"/>
  <c r="J71" i="6"/>
  <c r="Z21" i="6"/>
  <c r="I71" i="4"/>
  <c r="Y21" i="4"/>
  <c r="L63" i="4"/>
  <c r="L29" i="4" s="1"/>
  <c r="K29" i="4"/>
  <c r="J87" i="4"/>
  <c r="Z23" i="4"/>
  <c r="I79" i="4"/>
  <c r="Y22" i="4"/>
  <c r="W35" i="1"/>
  <c r="G33" i="1" s="1"/>
  <c r="X29" i="1"/>
  <c r="X25" i="1"/>
  <c r="AC25" i="1" s="1"/>
  <c r="AD25" i="1" s="1"/>
  <c r="AE25" i="1" s="1"/>
  <c r="M21" i="1" s="1"/>
  <c r="X32" i="1"/>
  <c r="K87" i="1"/>
  <c r="AA23" i="1"/>
  <c r="L79" i="1"/>
  <c r="AB22" i="1"/>
  <c r="J30" i="1" l="1"/>
  <c r="J32" i="1" s="1"/>
  <c r="Z34" i="1"/>
  <c r="Y35" i="1"/>
  <c r="I33" i="1" s="1"/>
  <c r="L26" i="11"/>
  <c r="M9" i="11"/>
  <c r="M26" i="11"/>
  <c r="K27" i="11"/>
  <c r="K26" i="10"/>
  <c r="K27" i="10"/>
  <c r="L26" i="9"/>
  <c r="M26" i="9" s="1"/>
  <c r="M9" i="9"/>
  <c r="K27" i="9"/>
  <c r="L27" i="8"/>
  <c r="K27" i="8"/>
  <c r="L26" i="8"/>
  <c r="M26" i="8" s="1"/>
  <c r="M9" i="8"/>
  <c r="L26" i="7"/>
  <c r="M26" i="7" s="1"/>
  <c r="M9" i="7"/>
  <c r="K27" i="7"/>
  <c r="L26" i="6"/>
  <c r="M26" i="6" s="1"/>
  <c r="L27" i="6"/>
  <c r="K27" i="6"/>
  <c r="M10" i="6"/>
  <c r="M9" i="4"/>
  <c r="K26" i="4"/>
  <c r="M27" i="4"/>
  <c r="J99" i="1"/>
  <c r="Z31" i="1"/>
  <c r="AA10" i="1"/>
  <c r="AA34" i="1" s="1"/>
  <c r="K27" i="1"/>
  <c r="K18" i="1"/>
  <c r="K99" i="1" s="1"/>
  <c r="Z26" i="1"/>
  <c r="Z33" i="1"/>
  <c r="Z30" i="1"/>
  <c r="K17" i="1"/>
  <c r="K98" i="1" s="1"/>
  <c r="K26" i="1"/>
  <c r="K19" i="1"/>
  <c r="AA9" i="1"/>
  <c r="Z21" i="10"/>
  <c r="J71" i="10"/>
  <c r="K87" i="11"/>
  <c r="AA23" i="11"/>
  <c r="J79" i="11"/>
  <c r="Z22" i="11"/>
  <c r="J71" i="11"/>
  <c r="Z21" i="11"/>
  <c r="L79" i="10"/>
  <c r="AB22" i="10"/>
  <c r="J87" i="10"/>
  <c r="Z23" i="10"/>
  <c r="J71" i="9"/>
  <c r="Z21" i="9"/>
  <c r="J79" i="9"/>
  <c r="Z22" i="9"/>
  <c r="L87" i="9"/>
  <c r="AB23" i="9"/>
  <c r="K87" i="8"/>
  <c r="AA23" i="8"/>
  <c r="J79" i="8"/>
  <c r="Z22" i="8"/>
  <c r="J71" i="8"/>
  <c r="Z21" i="8"/>
  <c r="K71" i="7"/>
  <c r="AA21" i="7"/>
  <c r="K79" i="7"/>
  <c r="AA22" i="7"/>
  <c r="L87" i="7"/>
  <c r="AB23" i="7"/>
  <c r="L87" i="6"/>
  <c r="AB23" i="6"/>
  <c r="K71" i="6"/>
  <c r="AA21" i="6"/>
  <c r="L79" i="6"/>
  <c r="AB22" i="6"/>
  <c r="J71" i="4"/>
  <c r="Z21" i="4"/>
  <c r="K87" i="4"/>
  <c r="AA23" i="4"/>
  <c r="M29" i="4"/>
  <c r="J79" i="4"/>
  <c r="Z22" i="4"/>
  <c r="H72" i="1"/>
  <c r="H73" i="1" s="1"/>
  <c r="I72" i="1"/>
  <c r="I73" i="1" s="1"/>
  <c r="J72" i="1"/>
  <c r="J73" i="1" s="1"/>
  <c r="K72" i="1"/>
  <c r="K73" i="1" s="1"/>
  <c r="D72" i="1"/>
  <c r="D73" i="1" s="1"/>
  <c r="L72" i="1"/>
  <c r="L73" i="1" s="1"/>
  <c r="E72" i="1"/>
  <c r="E73" i="1" s="1"/>
  <c r="C72" i="1"/>
  <c r="C73" i="1" s="1"/>
  <c r="F72" i="1"/>
  <c r="F73" i="1" s="1"/>
  <c r="G72" i="1"/>
  <c r="G73" i="1" s="1"/>
  <c r="M36" i="1"/>
  <c r="B179" i="1" s="1"/>
  <c r="X35" i="1"/>
  <c r="H33" i="1" s="1"/>
  <c r="AB23" i="1"/>
  <c r="L87" i="1"/>
  <c r="M27" i="8" l="1"/>
  <c r="M27" i="6"/>
  <c r="L27" i="11"/>
  <c r="M27" i="11" s="1"/>
  <c r="M10" i="11"/>
  <c r="L27" i="10"/>
  <c r="M27" i="10" s="1"/>
  <c r="M10" i="10"/>
  <c r="L26" i="10"/>
  <c r="M26" i="10" s="1"/>
  <c r="M9" i="10"/>
  <c r="L27" i="9"/>
  <c r="M27" i="9" s="1"/>
  <c r="M10" i="9"/>
  <c r="M10" i="8"/>
  <c r="L27" i="7"/>
  <c r="M27" i="7" s="1"/>
  <c r="M10" i="7"/>
  <c r="L26" i="4"/>
  <c r="M26" i="4" s="1"/>
  <c r="L27" i="1"/>
  <c r="M27" i="1" s="1"/>
  <c r="AB10" i="1"/>
  <c r="AC10" i="1" s="1"/>
  <c r="L18" i="1"/>
  <c r="L99" i="1" s="1"/>
  <c r="M10" i="1"/>
  <c r="AA31" i="1"/>
  <c r="Z35" i="1"/>
  <c r="J33" i="1" s="1"/>
  <c r="AA27" i="1"/>
  <c r="L17" i="1"/>
  <c r="L98" i="1" s="1"/>
  <c r="L26" i="1"/>
  <c r="M26" i="1" s="1"/>
  <c r="AB9" i="1"/>
  <c r="L19" i="1"/>
  <c r="M19" i="1" s="1"/>
  <c r="M9" i="1"/>
  <c r="K30" i="1"/>
  <c r="K32" i="1" s="1"/>
  <c r="AA33" i="1"/>
  <c r="AA30" i="1"/>
  <c r="AA26" i="1"/>
  <c r="AA21" i="10"/>
  <c r="K71" i="10"/>
  <c r="L87" i="11"/>
  <c r="AB23" i="11"/>
  <c r="K79" i="11"/>
  <c r="AA22" i="11"/>
  <c r="K71" i="11"/>
  <c r="AA21" i="11"/>
  <c r="K87" i="10"/>
  <c r="AA23" i="10"/>
  <c r="K79" i="9"/>
  <c r="AA22" i="9"/>
  <c r="K71" i="9"/>
  <c r="AA21" i="9"/>
  <c r="L87" i="8"/>
  <c r="AB23" i="8"/>
  <c r="K79" i="8"/>
  <c r="AA22" i="8"/>
  <c r="K71" i="8"/>
  <c r="AA21" i="8"/>
  <c r="L79" i="7"/>
  <c r="AB22" i="7"/>
  <c r="K71" i="4"/>
  <c r="AA21" i="4"/>
  <c r="K79" i="4"/>
  <c r="AA22" i="4"/>
  <c r="AB23" i="4"/>
  <c r="L87" i="4"/>
  <c r="M73" i="1"/>
  <c r="E74" i="1" s="1"/>
  <c r="M42" i="1"/>
  <c r="E75" i="1" l="1"/>
  <c r="E76" i="1" s="1"/>
  <c r="E100" i="1" s="1"/>
  <c r="E103" i="1" s="1"/>
  <c r="E106" i="1" s="1"/>
  <c r="E110" i="1" s="1"/>
  <c r="E179" i="1"/>
  <c r="E183" i="1" s="1"/>
  <c r="E187" i="1" s="1"/>
  <c r="E191" i="1" s="1"/>
  <c r="AB27" i="1"/>
  <c r="AC27" i="1" s="1"/>
  <c r="AD27" i="1" s="1"/>
  <c r="AE27" i="1" s="1"/>
  <c r="M23" i="1" s="1"/>
  <c r="J88" i="1" s="1"/>
  <c r="J89" i="1" s="1"/>
  <c r="AB31" i="1"/>
  <c r="AB34" i="1"/>
  <c r="M18" i="1"/>
  <c r="M17" i="1"/>
  <c r="L30" i="1"/>
  <c r="L32" i="1" s="1"/>
  <c r="AA35" i="1"/>
  <c r="K33" i="1" s="1"/>
  <c r="AB26" i="1"/>
  <c r="AC26" i="1" s="1"/>
  <c r="AB30" i="1"/>
  <c r="AB33" i="1"/>
  <c r="AC9" i="1"/>
  <c r="L79" i="11"/>
  <c r="AB22" i="11"/>
  <c r="L87" i="10"/>
  <c r="AB23" i="10"/>
  <c r="L79" i="9"/>
  <c r="AB22" i="9"/>
  <c r="L79" i="8"/>
  <c r="AB22" i="8"/>
  <c r="AB22" i="4"/>
  <c r="L79" i="4"/>
  <c r="I74" i="1"/>
  <c r="J74" i="1"/>
  <c r="K74" i="1"/>
  <c r="H74" i="1"/>
  <c r="L74" i="1"/>
  <c r="C74" i="1"/>
  <c r="C179" i="1" s="1"/>
  <c r="F74" i="1"/>
  <c r="G74" i="1"/>
  <c r="D74" i="1"/>
  <c r="E195" i="1" l="1"/>
  <c r="E121" i="1"/>
  <c r="G75" i="1"/>
  <c r="G76" i="1" s="1"/>
  <c r="G100" i="1" s="1"/>
  <c r="G103" i="1" s="1"/>
  <c r="G106" i="1" s="1"/>
  <c r="G110" i="1" s="1"/>
  <c r="G179" i="1"/>
  <c r="G183" i="1" s="1"/>
  <c r="G187" i="1" s="1"/>
  <c r="G191" i="1" s="1"/>
  <c r="K75" i="1"/>
  <c r="K76" i="1" s="1"/>
  <c r="K100" i="1" s="1"/>
  <c r="K103" i="1" s="1"/>
  <c r="K106" i="1" s="1"/>
  <c r="K121" i="1" s="1"/>
  <c r="K179" i="1"/>
  <c r="K183" i="1" s="1"/>
  <c r="K187" i="1" s="1"/>
  <c r="K191" i="1" s="1"/>
  <c r="F75" i="1"/>
  <c r="F76" i="1" s="1"/>
  <c r="F100" i="1" s="1"/>
  <c r="F103" i="1" s="1"/>
  <c r="F106" i="1" s="1"/>
  <c r="F121" i="1" s="1"/>
  <c r="F179" i="1"/>
  <c r="F183" i="1" s="1"/>
  <c r="F187" i="1" s="1"/>
  <c r="F191" i="1" s="1"/>
  <c r="C183" i="1"/>
  <c r="L75" i="1"/>
  <c r="L76" i="1" s="1"/>
  <c r="L100" i="1" s="1"/>
  <c r="L103" i="1" s="1"/>
  <c r="L106" i="1" s="1"/>
  <c r="L121" i="1" s="1"/>
  <c r="L179" i="1"/>
  <c r="L183" i="1" s="1"/>
  <c r="L187" i="1" s="1"/>
  <c r="L191" i="1" s="1"/>
  <c r="I75" i="1"/>
  <c r="I76" i="1" s="1"/>
  <c r="I100" i="1" s="1"/>
  <c r="I103" i="1" s="1"/>
  <c r="I106" i="1" s="1"/>
  <c r="I121" i="1" s="1"/>
  <c r="I179" i="1"/>
  <c r="I183" i="1" s="1"/>
  <c r="I187" i="1" s="1"/>
  <c r="I191" i="1" s="1"/>
  <c r="H75" i="1"/>
  <c r="H76" i="1" s="1"/>
  <c r="H100" i="1" s="1"/>
  <c r="H103" i="1" s="1"/>
  <c r="H106" i="1" s="1"/>
  <c r="H110" i="1" s="1"/>
  <c r="H179" i="1"/>
  <c r="H183" i="1" s="1"/>
  <c r="H187" i="1" s="1"/>
  <c r="H191" i="1" s="1"/>
  <c r="D75" i="1"/>
  <c r="D76" i="1" s="1"/>
  <c r="D100" i="1" s="1"/>
  <c r="D103" i="1" s="1"/>
  <c r="D106" i="1" s="1"/>
  <c r="D110" i="1" s="1"/>
  <c r="D179" i="1"/>
  <c r="D183" i="1" s="1"/>
  <c r="D187" i="1" s="1"/>
  <c r="D191" i="1" s="1"/>
  <c r="J75" i="1"/>
  <c r="J76" i="1" s="1"/>
  <c r="J100" i="1" s="1"/>
  <c r="J103" i="1" s="1"/>
  <c r="J106" i="1" s="1"/>
  <c r="J121" i="1" s="1"/>
  <c r="J179" i="1"/>
  <c r="J183" i="1" s="1"/>
  <c r="J187" i="1" s="1"/>
  <c r="J191" i="1" s="1"/>
  <c r="AB35" i="1"/>
  <c r="L33" i="1" s="1"/>
  <c r="M32" i="1" s="1"/>
  <c r="L88" i="1"/>
  <c r="L89" i="1" s="1"/>
  <c r="I88" i="1"/>
  <c r="I89" i="1" s="1"/>
  <c r="G88" i="1"/>
  <c r="G89" i="1" s="1"/>
  <c r="H88" i="1"/>
  <c r="H89" i="1" s="1"/>
  <c r="C88" i="1"/>
  <c r="C89" i="1" s="1"/>
  <c r="F88" i="1"/>
  <c r="F89" i="1" s="1"/>
  <c r="E88" i="1"/>
  <c r="E89" i="1" s="1"/>
  <c r="M38" i="1"/>
  <c r="D88" i="1"/>
  <c r="D89" i="1" s="1"/>
  <c r="K88" i="1"/>
  <c r="K89" i="1" s="1"/>
  <c r="AD26" i="1"/>
  <c r="AE26" i="1" s="1"/>
  <c r="M22" i="1" s="1"/>
  <c r="C75" i="1"/>
  <c r="M74" i="1"/>
  <c r="M33" i="1" l="1"/>
  <c r="G121" i="1"/>
  <c r="I195" i="1"/>
  <c r="H195" i="1"/>
  <c r="G195" i="1"/>
  <c r="K195" i="1"/>
  <c r="L195" i="1"/>
  <c r="D195" i="1"/>
  <c r="J195" i="1"/>
  <c r="K110" i="1"/>
  <c r="F195" i="1"/>
  <c r="I110" i="1"/>
  <c r="F110" i="1"/>
  <c r="L110" i="1"/>
  <c r="H121" i="1"/>
  <c r="M179" i="1"/>
  <c r="D121" i="1"/>
  <c r="M183" i="1"/>
  <c r="C187" i="1"/>
  <c r="J110" i="1"/>
  <c r="M44" i="1"/>
  <c r="B181" i="1"/>
  <c r="M89" i="1"/>
  <c r="D90" i="1" s="1"/>
  <c r="M37" i="1"/>
  <c r="B180" i="1" s="1"/>
  <c r="E80" i="1"/>
  <c r="E81" i="1" s="1"/>
  <c r="C80" i="1"/>
  <c r="C81" i="1" s="1"/>
  <c r="D80" i="1"/>
  <c r="D81" i="1" s="1"/>
  <c r="H80" i="1"/>
  <c r="H81" i="1" s="1"/>
  <c r="I80" i="1"/>
  <c r="I81" i="1" s="1"/>
  <c r="J80" i="1"/>
  <c r="J81" i="1" s="1"/>
  <c r="L80" i="1"/>
  <c r="L81" i="1" s="1"/>
  <c r="G80" i="1"/>
  <c r="G81" i="1" s="1"/>
  <c r="K80" i="1"/>
  <c r="K81" i="1" s="1"/>
  <c r="F80" i="1"/>
  <c r="F81" i="1" s="1"/>
  <c r="M75" i="1"/>
  <c r="C76" i="1"/>
  <c r="D91" i="1" l="1"/>
  <c r="D92" i="1" s="1"/>
  <c r="D102" i="1" s="1"/>
  <c r="D105" i="1" s="1"/>
  <c r="D108" i="1" s="1"/>
  <c r="D123" i="1" s="1"/>
  <c r="D181" i="1"/>
  <c r="D185" i="1" s="1"/>
  <c r="D189" i="1" s="1"/>
  <c r="D193" i="1" s="1"/>
  <c r="M187" i="1"/>
  <c r="B187" i="1" s="1"/>
  <c r="C191" i="1"/>
  <c r="F90" i="1"/>
  <c r="J90" i="1"/>
  <c r="K90" i="1"/>
  <c r="C90" i="1"/>
  <c r="G90" i="1"/>
  <c r="I90" i="1"/>
  <c r="E90" i="1"/>
  <c r="H90" i="1"/>
  <c r="L90" i="1"/>
  <c r="M81" i="1"/>
  <c r="G82" i="1" s="1"/>
  <c r="M43" i="1"/>
  <c r="M45" i="1" s="1"/>
  <c r="M39" i="1"/>
  <c r="M40" i="1" s="1"/>
  <c r="C100" i="1"/>
  <c r="M76" i="1"/>
  <c r="D197" i="1" l="1"/>
  <c r="D112" i="1"/>
  <c r="G83" i="1"/>
  <c r="G84" i="1" s="1"/>
  <c r="G101" i="1" s="1"/>
  <c r="G104" i="1" s="1"/>
  <c r="G107" i="1" s="1"/>
  <c r="G111" i="1" s="1"/>
  <c r="G180" i="1"/>
  <c r="G184" i="1" s="1"/>
  <c r="G188" i="1" s="1"/>
  <c r="G192" i="1" s="1"/>
  <c r="L91" i="1"/>
  <c r="L92" i="1" s="1"/>
  <c r="L102" i="1" s="1"/>
  <c r="L105" i="1" s="1"/>
  <c r="L108" i="1" s="1"/>
  <c r="L123" i="1" s="1"/>
  <c r="L181" i="1"/>
  <c r="L185" i="1" s="1"/>
  <c r="L189" i="1" s="1"/>
  <c r="L193" i="1" s="1"/>
  <c r="J91" i="1"/>
  <c r="J92" i="1" s="1"/>
  <c r="J102" i="1" s="1"/>
  <c r="J105" i="1" s="1"/>
  <c r="J108" i="1" s="1"/>
  <c r="J123" i="1" s="1"/>
  <c r="J181" i="1"/>
  <c r="J185" i="1" s="1"/>
  <c r="J189" i="1" s="1"/>
  <c r="J193" i="1" s="1"/>
  <c r="F91" i="1"/>
  <c r="F92" i="1" s="1"/>
  <c r="F102" i="1" s="1"/>
  <c r="F105" i="1" s="1"/>
  <c r="F108" i="1" s="1"/>
  <c r="F123" i="1" s="1"/>
  <c r="F181" i="1"/>
  <c r="F185" i="1" s="1"/>
  <c r="F189" i="1" s="1"/>
  <c r="F193" i="1" s="1"/>
  <c r="H91" i="1"/>
  <c r="H92" i="1" s="1"/>
  <c r="H102" i="1" s="1"/>
  <c r="H105" i="1" s="1"/>
  <c r="H108" i="1" s="1"/>
  <c r="H112" i="1" s="1"/>
  <c r="H181" i="1"/>
  <c r="H185" i="1" s="1"/>
  <c r="H189" i="1" s="1"/>
  <c r="H193" i="1" s="1"/>
  <c r="E91" i="1"/>
  <c r="E92" i="1" s="1"/>
  <c r="E102" i="1" s="1"/>
  <c r="E105" i="1" s="1"/>
  <c r="E108" i="1" s="1"/>
  <c r="E123" i="1" s="1"/>
  <c r="E181" i="1"/>
  <c r="E185" i="1" s="1"/>
  <c r="E189" i="1" s="1"/>
  <c r="E193" i="1" s="1"/>
  <c r="K91" i="1"/>
  <c r="K92" i="1" s="1"/>
  <c r="K102" i="1" s="1"/>
  <c r="K105" i="1" s="1"/>
  <c r="K108" i="1" s="1"/>
  <c r="K123" i="1" s="1"/>
  <c r="K181" i="1"/>
  <c r="K185" i="1" s="1"/>
  <c r="K189" i="1" s="1"/>
  <c r="K193" i="1" s="1"/>
  <c r="I91" i="1"/>
  <c r="I92" i="1" s="1"/>
  <c r="I102" i="1" s="1"/>
  <c r="I105" i="1" s="1"/>
  <c r="I108" i="1" s="1"/>
  <c r="I123" i="1" s="1"/>
  <c r="I181" i="1"/>
  <c r="I185" i="1" s="1"/>
  <c r="I189" i="1" s="1"/>
  <c r="I193" i="1" s="1"/>
  <c r="G91" i="1"/>
  <c r="G92" i="1" s="1"/>
  <c r="G102" i="1" s="1"/>
  <c r="G105" i="1" s="1"/>
  <c r="G108" i="1" s="1"/>
  <c r="G123" i="1" s="1"/>
  <c r="G181" i="1"/>
  <c r="G185" i="1" s="1"/>
  <c r="G189" i="1" s="1"/>
  <c r="G193" i="1" s="1"/>
  <c r="C91" i="1"/>
  <c r="C92" i="1" s="1"/>
  <c r="C102" i="1" s="1"/>
  <c r="C105" i="1" s="1"/>
  <c r="C108" i="1" s="1"/>
  <c r="C181" i="1"/>
  <c r="M191" i="1"/>
  <c r="C195" i="1"/>
  <c r="M90" i="1"/>
  <c r="C82" i="1"/>
  <c r="F82" i="1"/>
  <c r="I82" i="1"/>
  <c r="H82" i="1"/>
  <c r="J82" i="1"/>
  <c r="K82" i="1"/>
  <c r="L82" i="1"/>
  <c r="E82" i="1"/>
  <c r="D82" i="1"/>
  <c r="C103" i="1"/>
  <c r="C106" i="1" s="1"/>
  <c r="M100" i="1"/>
  <c r="H123" i="1" l="1"/>
  <c r="E197" i="1"/>
  <c r="L197" i="1"/>
  <c r="G197" i="1"/>
  <c r="H197" i="1"/>
  <c r="I197" i="1"/>
  <c r="F197" i="1"/>
  <c r="L112" i="1"/>
  <c r="K197" i="1"/>
  <c r="J197" i="1"/>
  <c r="G196" i="1"/>
  <c r="K112" i="1"/>
  <c r="J112" i="1"/>
  <c r="F112" i="1"/>
  <c r="I112" i="1"/>
  <c r="G122" i="1"/>
  <c r="E83" i="1"/>
  <c r="E84" i="1" s="1"/>
  <c r="E101" i="1" s="1"/>
  <c r="E104" i="1" s="1"/>
  <c r="E107" i="1" s="1"/>
  <c r="E122" i="1" s="1"/>
  <c r="E180" i="1"/>
  <c r="E184" i="1" s="1"/>
  <c r="E188" i="1" s="1"/>
  <c r="E192" i="1" s="1"/>
  <c r="K83" i="1"/>
  <c r="K84" i="1" s="1"/>
  <c r="K101" i="1" s="1"/>
  <c r="K104" i="1" s="1"/>
  <c r="K107" i="1" s="1"/>
  <c r="K111" i="1" s="1"/>
  <c r="K180" i="1"/>
  <c r="K184" i="1" s="1"/>
  <c r="K188" i="1" s="1"/>
  <c r="K192" i="1" s="1"/>
  <c r="L83" i="1"/>
  <c r="L84" i="1" s="1"/>
  <c r="L101" i="1" s="1"/>
  <c r="L104" i="1" s="1"/>
  <c r="L107" i="1" s="1"/>
  <c r="L122" i="1" s="1"/>
  <c r="L180" i="1"/>
  <c r="L184" i="1" s="1"/>
  <c r="L188" i="1" s="1"/>
  <c r="L192" i="1" s="1"/>
  <c r="J83" i="1"/>
  <c r="J84" i="1" s="1"/>
  <c r="J101" i="1" s="1"/>
  <c r="J104" i="1" s="1"/>
  <c r="J107" i="1" s="1"/>
  <c r="J122" i="1" s="1"/>
  <c r="J180" i="1"/>
  <c r="J184" i="1" s="1"/>
  <c r="J188" i="1" s="1"/>
  <c r="J192" i="1" s="1"/>
  <c r="H83" i="1"/>
  <c r="H84" i="1" s="1"/>
  <c r="H101" i="1" s="1"/>
  <c r="H104" i="1" s="1"/>
  <c r="H107" i="1" s="1"/>
  <c r="H122" i="1" s="1"/>
  <c r="H180" i="1"/>
  <c r="H184" i="1" s="1"/>
  <c r="H188" i="1" s="1"/>
  <c r="H192" i="1" s="1"/>
  <c r="D83" i="1"/>
  <c r="D84" i="1" s="1"/>
  <c r="D101" i="1" s="1"/>
  <c r="D104" i="1" s="1"/>
  <c r="D107" i="1" s="1"/>
  <c r="D122" i="1" s="1"/>
  <c r="D180" i="1"/>
  <c r="D184" i="1" s="1"/>
  <c r="D188" i="1" s="1"/>
  <c r="D192" i="1" s="1"/>
  <c r="C83" i="1"/>
  <c r="C84" i="1" s="1"/>
  <c r="C180" i="1"/>
  <c r="I83" i="1"/>
  <c r="I84" i="1" s="1"/>
  <c r="I101" i="1" s="1"/>
  <c r="I104" i="1" s="1"/>
  <c r="I107" i="1" s="1"/>
  <c r="I111" i="1" s="1"/>
  <c r="I180" i="1"/>
  <c r="I184" i="1" s="1"/>
  <c r="I188" i="1" s="1"/>
  <c r="I192" i="1" s="1"/>
  <c r="F83" i="1"/>
  <c r="F84" i="1" s="1"/>
  <c r="F101" i="1" s="1"/>
  <c r="F104" i="1" s="1"/>
  <c r="F107" i="1" s="1"/>
  <c r="F111" i="1" s="1"/>
  <c r="F180" i="1"/>
  <c r="F184" i="1" s="1"/>
  <c r="F188" i="1" s="1"/>
  <c r="F192" i="1" s="1"/>
  <c r="M102" i="1"/>
  <c r="E112" i="1"/>
  <c r="M91" i="1"/>
  <c r="G112" i="1"/>
  <c r="M92" i="1"/>
  <c r="C185" i="1"/>
  <c r="M181" i="1"/>
  <c r="M195" i="1"/>
  <c r="C199" i="1" s="1"/>
  <c r="M82" i="1"/>
  <c r="M106" i="1"/>
  <c r="N106" i="1" s="1"/>
  <c r="C110" i="1"/>
  <c r="C121" i="1"/>
  <c r="C123" i="1"/>
  <c r="C112" i="1"/>
  <c r="M108" i="1"/>
  <c r="L111" i="1" l="1"/>
  <c r="J196" i="1"/>
  <c r="L196" i="1"/>
  <c r="I196" i="1"/>
  <c r="D196" i="1"/>
  <c r="K196" i="1"/>
  <c r="F196" i="1"/>
  <c r="H196" i="1"/>
  <c r="E196" i="1"/>
  <c r="E111" i="1"/>
  <c r="K122" i="1"/>
  <c r="H111" i="1"/>
  <c r="N108" i="1"/>
  <c r="J111" i="1"/>
  <c r="D111" i="1"/>
  <c r="F122" i="1"/>
  <c r="I122" i="1"/>
  <c r="M180" i="1"/>
  <c r="C184" i="1"/>
  <c r="M83" i="1"/>
  <c r="C189" i="1"/>
  <c r="M185" i="1"/>
  <c r="C203" i="1"/>
  <c r="C207" i="1" s="1"/>
  <c r="C211" i="1" s="1"/>
  <c r="E199" i="1"/>
  <c r="E203" i="1" s="1"/>
  <c r="E207" i="1" s="1"/>
  <c r="E211" i="1" s="1"/>
  <c r="J199" i="1"/>
  <c r="J203" i="1" s="1"/>
  <c r="J207" i="1" s="1"/>
  <c r="J211" i="1" s="1"/>
  <c r="F199" i="1"/>
  <c r="F203" i="1" s="1"/>
  <c r="F207" i="1" s="1"/>
  <c r="F211" i="1" s="1"/>
  <c r="L199" i="1"/>
  <c r="L203" i="1" s="1"/>
  <c r="L207" i="1" s="1"/>
  <c r="L211" i="1" s="1"/>
  <c r="K199" i="1"/>
  <c r="K203" i="1" s="1"/>
  <c r="K207" i="1" s="1"/>
  <c r="K211" i="1" s="1"/>
  <c r="G199" i="1"/>
  <c r="G203" i="1" s="1"/>
  <c r="G207" i="1" s="1"/>
  <c r="G211" i="1" s="1"/>
  <c r="H199" i="1"/>
  <c r="H203" i="1" s="1"/>
  <c r="H207" i="1" s="1"/>
  <c r="H211" i="1" s="1"/>
  <c r="D199" i="1"/>
  <c r="D203" i="1" s="1"/>
  <c r="D207" i="1" s="1"/>
  <c r="D211" i="1" s="1"/>
  <c r="I199" i="1"/>
  <c r="I203" i="1" s="1"/>
  <c r="I207" i="1" s="1"/>
  <c r="I211" i="1" s="1"/>
  <c r="C101" i="1"/>
  <c r="M84" i="1"/>
  <c r="M110" i="1"/>
  <c r="C113" i="1" s="1"/>
  <c r="C117" i="1" s="1"/>
  <c r="M112" i="1"/>
  <c r="I215" i="1" l="1"/>
  <c r="J215" i="1"/>
  <c r="C215" i="1"/>
  <c r="M211" i="1"/>
  <c r="H215" i="1"/>
  <c r="G215" i="1"/>
  <c r="K215" i="1"/>
  <c r="D215" i="1"/>
  <c r="L215" i="1"/>
  <c r="E215" i="1"/>
  <c r="F215" i="1"/>
  <c r="M207" i="1"/>
  <c r="B207" i="1" s="1"/>
  <c r="C188" i="1"/>
  <c r="M184" i="1"/>
  <c r="C193" i="1"/>
  <c r="M189" i="1"/>
  <c r="B189" i="1" s="1"/>
  <c r="M199" i="1"/>
  <c r="M203" i="1"/>
  <c r="C104" i="1"/>
  <c r="C107" i="1" s="1"/>
  <c r="M101" i="1"/>
  <c r="C125" i="1"/>
  <c r="G113" i="1"/>
  <c r="G117" i="1" s="1"/>
  <c r="G125" i="1" s="1"/>
  <c r="G129" i="1" s="1"/>
  <c r="D113" i="1"/>
  <c r="D117" i="1" s="1"/>
  <c r="D125" i="1" s="1"/>
  <c r="D129" i="1" s="1"/>
  <c r="K113" i="1"/>
  <c r="K117" i="1" s="1"/>
  <c r="K125" i="1" s="1"/>
  <c r="K129" i="1" s="1"/>
  <c r="I113" i="1"/>
  <c r="I117" i="1" s="1"/>
  <c r="I125" i="1" s="1"/>
  <c r="I129" i="1" s="1"/>
  <c r="F113" i="1"/>
  <c r="F117" i="1" s="1"/>
  <c r="F125" i="1" s="1"/>
  <c r="F129" i="1" s="1"/>
  <c r="H113" i="1"/>
  <c r="H117" i="1" s="1"/>
  <c r="H125" i="1" s="1"/>
  <c r="H129" i="1" s="1"/>
  <c r="J113" i="1"/>
  <c r="J117" i="1" s="1"/>
  <c r="J125" i="1" s="1"/>
  <c r="J129" i="1" s="1"/>
  <c r="E113" i="1"/>
  <c r="E117" i="1" s="1"/>
  <c r="E125" i="1" s="1"/>
  <c r="E129" i="1" s="1"/>
  <c r="L113" i="1"/>
  <c r="L117" i="1" s="1"/>
  <c r="L125" i="1" s="1"/>
  <c r="L129" i="1" s="1"/>
  <c r="F115" i="1"/>
  <c r="F119" i="1" s="1"/>
  <c r="F127" i="1" s="1"/>
  <c r="F131" i="1" s="1"/>
  <c r="L115" i="1"/>
  <c r="L119" i="1" s="1"/>
  <c r="L127" i="1" s="1"/>
  <c r="L131" i="1" s="1"/>
  <c r="G115" i="1"/>
  <c r="G119" i="1" s="1"/>
  <c r="G127" i="1" s="1"/>
  <c r="G131" i="1" s="1"/>
  <c r="E115" i="1"/>
  <c r="E119" i="1" s="1"/>
  <c r="E127" i="1" s="1"/>
  <c r="E131" i="1" s="1"/>
  <c r="D115" i="1"/>
  <c r="D119" i="1" s="1"/>
  <c r="D127" i="1" s="1"/>
  <c r="D131" i="1" s="1"/>
  <c r="J115" i="1"/>
  <c r="J119" i="1" s="1"/>
  <c r="J127" i="1" s="1"/>
  <c r="J131" i="1" s="1"/>
  <c r="K115" i="1"/>
  <c r="K119" i="1" s="1"/>
  <c r="K127" i="1" s="1"/>
  <c r="K131" i="1" s="1"/>
  <c r="H115" i="1"/>
  <c r="H119" i="1" s="1"/>
  <c r="H127" i="1" s="1"/>
  <c r="H131" i="1" s="1"/>
  <c r="I115" i="1"/>
  <c r="I119" i="1" s="1"/>
  <c r="I127" i="1" s="1"/>
  <c r="I131" i="1" s="1"/>
  <c r="C115" i="1"/>
  <c r="C119" i="1" s="1"/>
  <c r="M215" i="1" l="1"/>
  <c r="H219" i="1" s="1"/>
  <c r="H223" i="1" s="1"/>
  <c r="H226" i="1" s="1"/>
  <c r="H231" i="1" s="1"/>
  <c r="H235" i="1" s="1"/>
  <c r="C192" i="1"/>
  <c r="M188" i="1"/>
  <c r="B188" i="1" s="1"/>
  <c r="C197" i="1"/>
  <c r="M193" i="1"/>
  <c r="F133" i="1"/>
  <c r="G135" i="1"/>
  <c r="I133" i="1"/>
  <c r="L135" i="1"/>
  <c r="K133" i="1"/>
  <c r="I135" i="1"/>
  <c r="F135" i="1"/>
  <c r="D133" i="1"/>
  <c r="H135" i="1"/>
  <c r="L133" i="1"/>
  <c r="G133" i="1"/>
  <c r="K135" i="1"/>
  <c r="E133" i="1"/>
  <c r="J135" i="1"/>
  <c r="J133" i="1"/>
  <c r="E135" i="1"/>
  <c r="D135" i="1"/>
  <c r="H133" i="1"/>
  <c r="C122" i="1"/>
  <c r="C111" i="1"/>
  <c r="M111" i="1" s="1"/>
  <c r="M107" i="1"/>
  <c r="N107" i="1" s="1"/>
  <c r="C129" i="1"/>
  <c r="M125" i="1"/>
  <c r="M117" i="1"/>
  <c r="C127" i="1"/>
  <c r="M119" i="1"/>
  <c r="E219" i="1" l="1"/>
  <c r="E223" i="1" s="1"/>
  <c r="E226" i="1" s="1"/>
  <c r="E231" i="1" s="1"/>
  <c r="E235" i="1" s="1"/>
  <c r="K219" i="1"/>
  <c r="K223" i="1" s="1"/>
  <c r="K226" i="1" s="1"/>
  <c r="K231" i="1" s="1"/>
  <c r="K235" i="1" s="1"/>
  <c r="I219" i="1"/>
  <c r="I223" i="1" s="1"/>
  <c r="I226" i="1" s="1"/>
  <c r="I231" i="1" s="1"/>
  <c r="I235" i="1" s="1"/>
  <c r="C219" i="1"/>
  <c r="L219" i="1"/>
  <c r="L223" i="1" s="1"/>
  <c r="L226" i="1" s="1"/>
  <c r="L231" i="1" s="1"/>
  <c r="L235" i="1" s="1"/>
  <c r="F219" i="1"/>
  <c r="F223" i="1" s="1"/>
  <c r="F226" i="1" s="1"/>
  <c r="F231" i="1" s="1"/>
  <c r="F235" i="1" s="1"/>
  <c r="G219" i="1"/>
  <c r="G223" i="1" s="1"/>
  <c r="G226" i="1" s="1"/>
  <c r="G231" i="1" s="1"/>
  <c r="G235" i="1" s="1"/>
  <c r="D219" i="1"/>
  <c r="D223" i="1" s="1"/>
  <c r="D226" i="1" s="1"/>
  <c r="D231" i="1" s="1"/>
  <c r="D235" i="1" s="1"/>
  <c r="J219" i="1"/>
  <c r="J223" i="1" s="1"/>
  <c r="J226" i="1" s="1"/>
  <c r="J231" i="1" s="1"/>
  <c r="J235" i="1" s="1"/>
  <c r="C196" i="1"/>
  <c r="M192" i="1"/>
  <c r="M197" i="1"/>
  <c r="C133" i="1"/>
  <c r="M133" i="1" s="1"/>
  <c r="C137" i="1" s="1"/>
  <c r="C114" i="1"/>
  <c r="C118" i="1" s="1"/>
  <c r="C126" i="1" s="1"/>
  <c r="G114" i="1"/>
  <c r="G118" i="1" s="1"/>
  <c r="G126" i="1" s="1"/>
  <c r="G130" i="1" s="1"/>
  <c r="D114" i="1"/>
  <c r="D118" i="1" s="1"/>
  <c r="D126" i="1" s="1"/>
  <c r="D130" i="1" s="1"/>
  <c r="H114" i="1"/>
  <c r="H118" i="1" s="1"/>
  <c r="H126" i="1" s="1"/>
  <c r="H130" i="1" s="1"/>
  <c r="J114" i="1"/>
  <c r="J118" i="1" s="1"/>
  <c r="J126" i="1" s="1"/>
  <c r="J130" i="1" s="1"/>
  <c r="I114" i="1"/>
  <c r="I118" i="1" s="1"/>
  <c r="I126" i="1" s="1"/>
  <c r="I130" i="1" s="1"/>
  <c r="F114" i="1"/>
  <c r="F118" i="1" s="1"/>
  <c r="F126" i="1" s="1"/>
  <c r="F130" i="1" s="1"/>
  <c r="K114" i="1"/>
  <c r="K118" i="1" s="1"/>
  <c r="K126" i="1" s="1"/>
  <c r="K130" i="1" s="1"/>
  <c r="L114" i="1"/>
  <c r="L118" i="1" s="1"/>
  <c r="L126" i="1" s="1"/>
  <c r="L130" i="1" s="1"/>
  <c r="E114" i="1"/>
  <c r="E118" i="1" s="1"/>
  <c r="E126" i="1" s="1"/>
  <c r="E130" i="1" s="1"/>
  <c r="N125" i="1"/>
  <c r="C131" i="1"/>
  <c r="M127" i="1"/>
  <c r="N127" i="1" s="1"/>
  <c r="M219" i="1" l="1"/>
  <c r="C223" i="1"/>
  <c r="M196" i="1"/>
  <c r="D201" i="1"/>
  <c r="D205" i="1" s="1"/>
  <c r="D209" i="1" s="1"/>
  <c r="D213" i="1" s="1"/>
  <c r="H201" i="1"/>
  <c r="H205" i="1" s="1"/>
  <c r="H209" i="1" s="1"/>
  <c r="H213" i="1" s="1"/>
  <c r="K201" i="1"/>
  <c r="K205" i="1" s="1"/>
  <c r="K209" i="1" s="1"/>
  <c r="K213" i="1" s="1"/>
  <c r="L201" i="1"/>
  <c r="L205" i="1" s="1"/>
  <c r="L209" i="1" s="1"/>
  <c r="L213" i="1" s="1"/>
  <c r="I201" i="1"/>
  <c r="I205" i="1" s="1"/>
  <c r="I209" i="1" s="1"/>
  <c r="I213" i="1" s="1"/>
  <c r="E201" i="1"/>
  <c r="E205" i="1" s="1"/>
  <c r="E209" i="1" s="1"/>
  <c r="E213" i="1" s="1"/>
  <c r="G201" i="1"/>
  <c r="G205" i="1" s="1"/>
  <c r="G209" i="1" s="1"/>
  <c r="G213" i="1" s="1"/>
  <c r="J201" i="1"/>
  <c r="J205" i="1" s="1"/>
  <c r="J209" i="1" s="1"/>
  <c r="J213" i="1" s="1"/>
  <c r="F201" i="1"/>
  <c r="F205" i="1" s="1"/>
  <c r="F209" i="1" s="1"/>
  <c r="F213" i="1" s="1"/>
  <c r="C201" i="1"/>
  <c r="J134" i="1"/>
  <c r="H134" i="1"/>
  <c r="I134" i="1"/>
  <c r="D134" i="1"/>
  <c r="G134" i="1"/>
  <c r="L134" i="1"/>
  <c r="C135" i="1"/>
  <c r="M135" i="1" s="1"/>
  <c r="E134" i="1"/>
  <c r="K134" i="1"/>
  <c r="F134" i="1"/>
  <c r="M126" i="1"/>
  <c r="C130" i="1"/>
  <c r="M118" i="1"/>
  <c r="C141" i="1"/>
  <c r="F137" i="1"/>
  <c r="F141" i="1" s="1"/>
  <c r="J137" i="1"/>
  <c r="J141" i="1" s="1"/>
  <c r="E137" i="1"/>
  <c r="E141" i="1" s="1"/>
  <c r="L137" i="1"/>
  <c r="L141" i="1" s="1"/>
  <c r="K137" i="1"/>
  <c r="K141" i="1" s="1"/>
  <c r="G137" i="1"/>
  <c r="G141" i="1" s="1"/>
  <c r="D137" i="1"/>
  <c r="D141" i="1" s="1"/>
  <c r="H137" i="1"/>
  <c r="H141" i="1" s="1"/>
  <c r="I137" i="1"/>
  <c r="I141" i="1" s="1"/>
  <c r="I217" i="1" l="1"/>
  <c r="L217" i="1"/>
  <c r="H217" i="1"/>
  <c r="F217" i="1"/>
  <c r="D217" i="1"/>
  <c r="J217" i="1"/>
  <c r="K217" i="1"/>
  <c r="G217" i="1"/>
  <c r="E217" i="1"/>
  <c r="C226" i="1"/>
  <c r="M223" i="1"/>
  <c r="G200" i="1"/>
  <c r="G204" i="1" s="1"/>
  <c r="G208" i="1" s="1"/>
  <c r="G212" i="1" s="1"/>
  <c r="J200" i="1"/>
  <c r="J204" i="1" s="1"/>
  <c r="J208" i="1" s="1"/>
  <c r="J212" i="1" s="1"/>
  <c r="D200" i="1"/>
  <c r="D204" i="1" s="1"/>
  <c r="D208" i="1" s="1"/>
  <c r="D212" i="1" s="1"/>
  <c r="H200" i="1"/>
  <c r="H204" i="1" s="1"/>
  <c r="H208" i="1" s="1"/>
  <c r="H212" i="1" s="1"/>
  <c r="E200" i="1"/>
  <c r="E204" i="1" s="1"/>
  <c r="E208" i="1" s="1"/>
  <c r="E212" i="1" s="1"/>
  <c r="I200" i="1"/>
  <c r="I204" i="1" s="1"/>
  <c r="I208" i="1" s="1"/>
  <c r="I212" i="1" s="1"/>
  <c r="F200" i="1"/>
  <c r="F204" i="1" s="1"/>
  <c r="F208" i="1" s="1"/>
  <c r="F212" i="1" s="1"/>
  <c r="K200" i="1"/>
  <c r="K204" i="1" s="1"/>
  <c r="K208" i="1" s="1"/>
  <c r="K212" i="1" s="1"/>
  <c r="L200" i="1"/>
  <c r="L204" i="1" s="1"/>
  <c r="L208" i="1" s="1"/>
  <c r="L212" i="1" s="1"/>
  <c r="C200" i="1"/>
  <c r="M201" i="1"/>
  <c r="C205" i="1"/>
  <c r="C134" i="1"/>
  <c r="N126" i="1"/>
  <c r="L145" i="1"/>
  <c r="E145" i="1"/>
  <c r="J145" i="1"/>
  <c r="H145" i="1"/>
  <c r="C145" i="1"/>
  <c r="I145" i="1"/>
  <c r="D145" i="1"/>
  <c r="F145" i="1"/>
  <c r="G145" i="1"/>
  <c r="K145" i="1"/>
  <c r="H139" i="1"/>
  <c r="H143" i="1" s="1"/>
  <c r="K139" i="1"/>
  <c r="K143" i="1" s="1"/>
  <c r="L139" i="1"/>
  <c r="L143" i="1" s="1"/>
  <c r="J139" i="1"/>
  <c r="J143" i="1" s="1"/>
  <c r="I139" i="1"/>
  <c r="I143" i="1" s="1"/>
  <c r="E139" i="1"/>
  <c r="E143" i="1" s="1"/>
  <c r="F139" i="1"/>
  <c r="F143" i="1" s="1"/>
  <c r="D139" i="1"/>
  <c r="D143" i="1" s="1"/>
  <c r="G139" i="1"/>
  <c r="G143" i="1" s="1"/>
  <c r="C139" i="1"/>
  <c r="C143" i="1" s="1"/>
  <c r="I216" i="1" l="1"/>
  <c r="E216" i="1"/>
  <c r="H216" i="1"/>
  <c r="D216" i="1"/>
  <c r="J216" i="1"/>
  <c r="L216" i="1"/>
  <c r="G216" i="1"/>
  <c r="K216" i="1"/>
  <c r="F216" i="1"/>
  <c r="M226" i="1"/>
  <c r="B227" i="1" s="1"/>
  <c r="C231" i="1"/>
  <c r="C235" i="1" s="1"/>
  <c r="M205" i="1"/>
  <c r="C209" i="1"/>
  <c r="C204" i="1"/>
  <c r="M200" i="1"/>
  <c r="J153" i="1"/>
  <c r="J157" i="1" s="1"/>
  <c r="J161" i="1" s="1"/>
  <c r="D153" i="1"/>
  <c r="D157" i="1" s="1"/>
  <c r="D161" i="1" s="1"/>
  <c r="F153" i="1"/>
  <c r="F157" i="1" s="1"/>
  <c r="F161" i="1" s="1"/>
  <c r="E153" i="1"/>
  <c r="E157" i="1" s="1"/>
  <c r="E161" i="1" s="1"/>
  <c r="I153" i="1"/>
  <c r="I157" i="1" s="1"/>
  <c r="I161" i="1" s="1"/>
  <c r="C153" i="1"/>
  <c r="C157" i="1" s="1"/>
  <c r="C161" i="1" s="1"/>
  <c r="L153" i="1"/>
  <c r="L157" i="1" s="1"/>
  <c r="L161" i="1" s="1"/>
  <c r="K153" i="1"/>
  <c r="K157" i="1" s="1"/>
  <c r="K161" i="1" s="1"/>
  <c r="G153" i="1"/>
  <c r="G157" i="1" s="1"/>
  <c r="G161" i="1" s="1"/>
  <c r="H153" i="1"/>
  <c r="H157" i="1" s="1"/>
  <c r="H161" i="1" s="1"/>
  <c r="M134" i="1"/>
  <c r="I147" i="1"/>
  <c r="I155" i="1" s="1"/>
  <c r="I159" i="1" s="1"/>
  <c r="I163" i="1" s="1"/>
  <c r="J147" i="1"/>
  <c r="J155" i="1" s="1"/>
  <c r="J159" i="1" s="1"/>
  <c r="J163" i="1" s="1"/>
  <c r="H147" i="1"/>
  <c r="H155" i="1" s="1"/>
  <c r="H159" i="1" s="1"/>
  <c r="H163" i="1" s="1"/>
  <c r="C147" i="1"/>
  <c r="C155" i="1" s="1"/>
  <c r="D147" i="1"/>
  <c r="D155" i="1" s="1"/>
  <c r="D159" i="1" s="1"/>
  <c r="D163" i="1" s="1"/>
  <c r="K147" i="1"/>
  <c r="K155" i="1" s="1"/>
  <c r="K159" i="1" s="1"/>
  <c r="K163" i="1" s="1"/>
  <c r="G147" i="1"/>
  <c r="G155" i="1" s="1"/>
  <c r="G159" i="1" s="1"/>
  <c r="G163" i="1" s="1"/>
  <c r="F147" i="1"/>
  <c r="F155" i="1" s="1"/>
  <c r="F159" i="1" s="1"/>
  <c r="F163" i="1" s="1"/>
  <c r="L147" i="1"/>
  <c r="L155" i="1" s="1"/>
  <c r="L159" i="1" s="1"/>
  <c r="L163" i="1" s="1"/>
  <c r="E147" i="1"/>
  <c r="E155" i="1" s="1"/>
  <c r="E159" i="1" s="1"/>
  <c r="E163" i="1" s="1"/>
  <c r="M235" i="1" l="1"/>
  <c r="M209" i="1"/>
  <c r="B209" i="1" s="1"/>
  <c r="C213" i="1"/>
  <c r="M204" i="1"/>
  <c r="C208" i="1"/>
  <c r="M153" i="1"/>
  <c r="N153" i="1" s="1"/>
  <c r="M161" i="1"/>
  <c r="K165" i="1" s="1"/>
  <c r="E138" i="1"/>
  <c r="E142" i="1" s="1"/>
  <c r="K138" i="1"/>
  <c r="K142" i="1" s="1"/>
  <c r="J138" i="1"/>
  <c r="J142" i="1" s="1"/>
  <c r="I138" i="1"/>
  <c r="I142" i="1" s="1"/>
  <c r="D138" i="1"/>
  <c r="D142" i="1" s="1"/>
  <c r="L138" i="1"/>
  <c r="L142" i="1" s="1"/>
  <c r="G138" i="1"/>
  <c r="G142" i="1" s="1"/>
  <c r="H138" i="1"/>
  <c r="H142" i="1" s="1"/>
  <c r="F138" i="1"/>
  <c r="F142" i="1" s="1"/>
  <c r="M155" i="1"/>
  <c r="N155" i="1" s="1"/>
  <c r="C159" i="1"/>
  <c r="C163" i="1" s="1"/>
  <c r="C138" i="1"/>
  <c r="C142" i="1" s="1"/>
  <c r="C217" i="1" l="1"/>
  <c r="M213" i="1"/>
  <c r="H239" i="1"/>
  <c r="H243" i="1" s="1"/>
  <c r="H246" i="1" s="1"/>
  <c r="H251" i="1" s="1"/>
  <c r="H36" i="1" s="1"/>
  <c r="F239" i="1"/>
  <c r="F243" i="1" s="1"/>
  <c r="F246" i="1" s="1"/>
  <c r="F251" i="1" s="1"/>
  <c r="F36" i="1" s="1"/>
  <c r="L239" i="1"/>
  <c r="L243" i="1" s="1"/>
  <c r="L246" i="1" s="1"/>
  <c r="L251" i="1" s="1"/>
  <c r="L36" i="1" s="1"/>
  <c r="I239" i="1"/>
  <c r="I243" i="1" s="1"/>
  <c r="I246" i="1" s="1"/>
  <c r="I251" i="1" s="1"/>
  <c r="I36" i="1" s="1"/>
  <c r="G239" i="1"/>
  <c r="G243" i="1" s="1"/>
  <c r="G246" i="1" s="1"/>
  <c r="G251" i="1" s="1"/>
  <c r="G36" i="1" s="1"/>
  <c r="K239" i="1"/>
  <c r="K243" i="1" s="1"/>
  <c r="K246" i="1" s="1"/>
  <c r="K251" i="1" s="1"/>
  <c r="K36" i="1" s="1"/>
  <c r="J239" i="1"/>
  <c r="J243" i="1" s="1"/>
  <c r="J246" i="1" s="1"/>
  <c r="J251" i="1" s="1"/>
  <c r="J36" i="1" s="1"/>
  <c r="E239" i="1"/>
  <c r="E243" i="1" s="1"/>
  <c r="E246" i="1" s="1"/>
  <c r="E251" i="1" s="1"/>
  <c r="E36" i="1" s="1"/>
  <c r="D239" i="1"/>
  <c r="C239" i="1"/>
  <c r="C243" i="1" s="1"/>
  <c r="M208" i="1"/>
  <c r="B208" i="1" s="1"/>
  <c r="C212" i="1"/>
  <c r="K169" i="1"/>
  <c r="K173" i="1" s="1"/>
  <c r="K149" i="1" s="1"/>
  <c r="I165" i="1"/>
  <c r="I169" i="1" s="1"/>
  <c r="I173" i="1" s="1"/>
  <c r="I149" i="1" s="1"/>
  <c r="J165" i="1"/>
  <c r="J169" i="1" s="1"/>
  <c r="J173" i="1" s="1"/>
  <c r="J149" i="1" s="1"/>
  <c r="H165" i="1"/>
  <c r="H169" i="1" s="1"/>
  <c r="H173" i="1" s="1"/>
  <c r="H149" i="1" s="1"/>
  <c r="F165" i="1"/>
  <c r="F169" i="1" s="1"/>
  <c r="F173" i="1" s="1"/>
  <c r="F149" i="1" s="1"/>
  <c r="L165" i="1"/>
  <c r="L169" i="1" s="1"/>
  <c r="L173" i="1" s="1"/>
  <c r="L149" i="1" s="1"/>
  <c r="D165" i="1"/>
  <c r="D169" i="1" s="1"/>
  <c r="D173" i="1" s="1"/>
  <c r="D149" i="1" s="1"/>
  <c r="E165" i="1"/>
  <c r="E169" i="1" s="1"/>
  <c r="E173" i="1" s="1"/>
  <c r="E149" i="1" s="1"/>
  <c r="G165" i="1"/>
  <c r="G169" i="1" s="1"/>
  <c r="G173" i="1" s="1"/>
  <c r="G149" i="1" s="1"/>
  <c r="C165" i="1"/>
  <c r="C169" i="1" s="1"/>
  <c r="C173" i="1" s="1"/>
  <c r="C149" i="1" s="1"/>
  <c r="M163" i="1"/>
  <c r="C167" i="1" s="1"/>
  <c r="C171" i="1" s="1"/>
  <c r="C175" i="1" s="1"/>
  <c r="J146" i="1"/>
  <c r="J154" i="1" s="1"/>
  <c r="J158" i="1" s="1"/>
  <c r="J162" i="1" s="1"/>
  <c r="K146" i="1"/>
  <c r="K154" i="1" s="1"/>
  <c r="K158" i="1" s="1"/>
  <c r="K162" i="1" s="1"/>
  <c r="F146" i="1"/>
  <c r="F154" i="1" s="1"/>
  <c r="F158" i="1" s="1"/>
  <c r="F162" i="1" s="1"/>
  <c r="E146" i="1"/>
  <c r="E154" i="1" s="1"/>
  <c r="E158" i="1" s="1"/>
  <c r="E162" i="1" s="1"/>
  <c r="C146" i="1"/>
  <c r="C154" i="1" s="1"/>
  <c r="H146" i="1"/>
  <c r="H154" i="1" s="1"/>
  <c r="H158" i="1" s="1"/>
  <c r="H162" i="1" s="1"/>
  <c r="G146" i="1"/>
  <c r="G154" i="1" s="1"/>
  <c r="G158" i="1" s="1"/>
  <c r="G162" i="1" s="1"/>
  <c r="L146" i="1"/>
  <c r="L154" i="1" s="1"/>
  <c r="L158" i="1" s="1"/>
  <c r="L162" i="1" s="1"/>
  <c r="D146" i="1"/>
  <c r="D154" i="1" s="1"/>
  <c r="D158" i="1" s="1"/>
  <c r="D162" i="1" s="1"/>
  <c r="I146" i="1"/>
  <c r="I154" i="1" s="1"/>
  <c r="I158" i="1" s="1"/>
  <c r="I162" i="1" s="1"/>
  <c r="J42" i="1" l="1"/>
  <c r="J12" i="4" s="1"/>
  <c r="J16" i="4" s="1"/>
  <c r="Z8" i="4" s="1"/>
  <c r="L47" i="1"/>
  <c r="K47" i="1"/>
  <c r="M239" i="1"/>
  <c r="D243" i="1"/>
  <c r="D246" i="1" s="1"/>
  <c r="D251" i="1" s="1"/>
  <c r="D36" i="1" s="1"/>
  <c r="C246" i="1"/>
  <c r="I42" i="1"/>
  <c r="I12" i="4" s="1"/>
  <c r="I16" i="4" s="1"/>
  <c r="I97" i="4" s="1"/>
  <c r="M217" i="1"/>
  <c r="C221" i="1" s="1"/>
  <c r="C216" i="1"/>
  <c r="M212" i="1"/>
  <c r="K42" i="1"/>
  <c r="K12" i="4" s="1"/>
  <c r="K16" i="4" s="1"/>
  <c r="C151" i="1"/>
  <c r="L42" i="1"/>
  <c r="L12" i="4" s="1"/>
  <c r="L16" i="4" s="1"/>
  <c r="J47" i="1"/>
  <c r="I47" i="1"/>
  <c r="F167" i="1"/>
  <c r="F171" i="1" s="1"/>
  <c r="F175" i="1" s="1"/>
  <c r="E167" i="1"/>
  <c r="E171" i="1" s="1"/>
  <c r="E175" i="1" s="1"/>
  <c r="G167" i="1"/>
  <c r="G171" i="1" s="1"/>
  <c r="G175" i="1" s="1"/>
  <c r="H167" i="1"/>
  <c r="H171" i="1" s="1"/>
  <c r="H175" i="1" s="1"/>
  <c r="L167" i="1"/>
  <c r="L171" i="1" s="1"/>
  <c r="L175" i="1" s="1"/>
  <c r="I167" i="1"/>
  <c r="I171" i="1" s="1"/>
  <c r="I175" i="1" s="1"/>
  <c r="D167" i="1"/>
  <c r="D171" i="1" s="1"/>
  <c r="D175" i="1" s="1"/>
  <c r="J167" i="1"/>
  <c r="J171" i="1" s="1"/>
  <c r="J175" i="1" s="1"/>
  <c r="K167" i="1"/>
  <c r="K171" i="1" s="1"/>
  <c r="K175" i="1" s="1"/>
  <c r="M154" i="1"/>
  <c r="N154" i="1" s="1"/>
  <c r="C158" i="1"/>
  <c r="C162" i="1" s="1"/>
  <c r="J97" i="4" l="1"/>
  <c r="Y8" i="4"/>
  <c r="Y32" i="4" s="1"/>
  <c r="F221" i="1"/>
  <c r="F225" i="1" s="1"/>
  <c r="F228" i="1" s="1"/>
  <c r="F233" i="1" s="1"/>
  <c r="F237" i="1" s="1"/>
  <c r="D221" i="1"/>
  <c r="D225" i="1" s="1"/>
  <c r="D228" i="1" s="1"/>
  <c r="D233" i="1" s="1"/>
  <c r="D237" i="1" s="1"/>
  <c r="G221" i="1"/>
  <c r="G225" i="1" s="1"/>
  <c r="G228" i="1" s="1"/>
  <c r="G233" i="1" s="1"/>
  <c r="G237" i="1" s="1"/>
  <c r="K221" i="1"/>
  <c r="K225" i="1" s="1"/>
  <c r="K228" i="1" s="1"/>
  <c r="K233" i="1" s="1"/>
  <c r="K237" i="1" s="1"/>
  <c r="E221" i="1"/>
  <c r="E225" i="1" s="1"/>
  <c r="E228" i="1" s="1"/>
  <c r="E233" i="1" s="1"/>
  <c r="E237" i="1" s="1"/>
  <c r="J221" i="1"/>
  <c r="J225" i="1" s="1"/>
  <c r="J228" i="1" s="1"/>
  <c r="J233" i="1" s="1"/>
  <c r="J237" i="1" s="1"/>
  <c r="L221" i="1"/>
  <c r="L225" i="1" s="1"/>
  <c r="L228" i="1" s="1"/>
  <c r="L233" i="1" s="1"/>
  <c r="L237" i="1" s="1"/>
  <c r="H221" i="1"/>
  <c r="H225" i="1" s="1"/>
  <c r="H228" i="1" s="1"/>
  <c r="H233" i="1" s="1"/>
  <c r="H237" i="1" s="1"/>
  <c r="I221" i="1"/>
  <c r="I225" i="1" s="1"/>
  <c r="I228" i="1" s="1"/>
  <c r="I233" i="1" s="1"/>
  <c r="I237" i="1" s="1"/>
  <c r="M246" i="1"/>
  <c r="B247" i="1" s="1"/>
  <c r="C251" i="1"/>
  <c r="C36" i="1" s="1"/>
  <c r="C225" i="1"/>
  <c r="M243" i="1"/>
  <c r="M216" i="1"/>
  <c r="C220" i="1" s="1"/>
  <c r="K97" i="4"/>
  <c r="L97" i="4"/>
  <c r="AA8" i="4"/>
  <c r="AA25" i="4" s="1"/>
  <c r="L151" i="1"/>
  <c r="H151" i="1"/>
  <c r="G151" i="1"/>
  <c r="I151" i="1"/>
  <c r="E151" i="1"/>
  <c r="F151" i="1"/>
  <c r="J151" i="1"/>
  <c r="K151" i="1"/>
  <c r="D151" i="1"/>
  <c r="AB8" i="4"/>
  <c r="AB29" i="4" s="1"/>
  <c r="Z32" i="4"/>
  <c r="Z29" i="4"/>
  <c r="Z25" i="4"/>
  <c r="M162" i="1"/>
  <c r="C166" i="1" s="1"/>
  <c r="C170" i="1" s="1"/>
  <c r="C174" i="1" s="1"/>
  <c r="Y25" i="4" l="1"/>
  <c r="Y29" i="4"/>
  <c r="M221" i="1"/>
  <c r="M251" i="1"/>
  <c r="C228" i="1"/>
  <c r="M225" i="1"/>
  <c r="C224" i="1"/>
  <c r="H220" i="1"/>
  <c r="H224" i="1" s="1"/>
  <c r="H227" i="1" s="1"/>
  <c r="H232" i="1" s="1"/>
  <c r="H236" i="1" s="1"/>
  <c r="J220" i="1"/>
  <c r="J224" i="1" s="1"/>
  <c r="J227" i="1" s="1"/>
  <c r="J232" i="1" s="1"/>
  <c r="J236" i="1" s="1"/>
  <c r="D220" i="1"/>
  <c r="D224" i="1" s="1"/>
  <c r="D227" i="1" s="1"/>
  <c r="D232" i="1" s="1"/>
  <c r="D236" i="1" s="1"/>
  <c r="L220" i="1"/>
  <c r="L224" i="1" s="1"/>
  <c r="L227" i="1" s="1"/>
  <c r="L232" i="1" s="1"/>
  <c r="L236" i="1" s="1"/>
  <c r="E220" i="1"/>
  <c r="E224" i="1" s="1"/>
  <c r="E227" i="1" s="1"/>
  <c r="E232" i="1" s="1"/>
  <c r="E236" i="1" s="1"/>
  <c r="G220" i="1"/>
  <c r="G224" i="1" s="1"/>
  <c r="G227" i="1" s="1"/>
  <c r="G232" i="1" s="1"/>
  <c r="G236" i="1" s="1"/>
  <c r="I220" i="1"/>
  <c r="I224" i="1" s="1"/>
  <c r="I227" i="1" s="1"/>
  <c r="I232" i="1" s="1"/>
  <c r="I236" i="1" s="1"/>
  <c r="K220" i="1"/>
  <c r="K224" i="1" s="1"/>
  <c r="K227" i="1" s="1"/>
  <c r="K232" i="1" s="1"/>
  <c r="K236" i="1" s="1"/>
  <c r="F220" i="1"/>
  <c r="F224" i="1" s="1"/>
  <c r="F227" i="1" s="1"/>
  <c r="F232" i="1" s="1"/>
  <c r="F236" i="1" s="1"/>
  <c r="AA29" i="4"/>
  <c r="AA32" i="4"/>
  <c r="AB32" i="4"/>
  <c r="AB25" i="4"/>
  <c r="C150" i="1"/>
  <c r="G166" i="1"/>
  <c r="G170" i="1" s="1"/>
  <c r="G174" i="1" s="1"/>
  <c r="H166" i="1"/>
  <c r="H170" i="1" s="1"/>
  <c r="H174" i="1" s="1"/>
  <c r="F166" i="1"/>
  <c r="F170" i="1" s="1"/>
  <c r="F174" i="1" s="1"/>
  <c r="I166" i="1"/>
  <c r="I170" i="1" s="1"/>
  <c r="I174" i="1" s="1"/>
  <c r="J166" i="1"/>
  <c r="J170" i="1" s="1"/>
  <c r="J174" i="1" s="1"/>
  <c r="K166" i="1"/>
  <c r="K170" i="1" s="1"/>
  <c r="K174" i="1" s="1"/>
  <c r="D166" i="1"/>
  <c r="D170" i="1" s="1"/>
  <c r="D174" i="1" s="1"/>
  <c r="L166" i="1"/>
  <c r="L170" i="1" s="1"/>
  <c r="L174" i="1" s="1"/>
  <c r="E166" i="1"/>
  <c r="E170" i="1" s="1"/>
  <c r="E174" i="1" s="1"/>
  <c r="F47" i="1" l="1"/>
  <c r="F42" i="1"/>
  <c r="F12" i="4" s="1"/>
  <c r="F16" i="4" s="1"/>
  <c r="E47" i="1"/>
  <c r="E42" i="1"/>
  <c r="E12" i="4" s="1"/>
  <c r="E16" i="4" s="1"/>
  <c r="H42" i="1"/>
  <c r="H12" i="4" s="1"/>
  <c r="H16" i="4" s="1"/>
  <c r="H47" i="1"/>
  <c r="G42" i="1"/>
  <c r="G12" i="4" s="1"/>
  <c r="G16" i="4" s="1"/>
  <c r="G47" i="1"/>
  <c r="D47" i="1"/>
  <c r="D42" i="1"/>
  <c r="D12" i="4" s="1"/>
  <c r="D16" i="4" s="1"/>
  <c r="C47" i="1"/>
  <c r="C42" i="1"/>
  <c r="C12" i="4" s="1"/>
  <c r="M228" i="1"/>
  <c r="B229" i="1" s="1"/>
  <c r="C233" i="1"/>
  <c r="C237" i="1" s="1"/>
  <c r="C227" i="1"/>
  <c r="M224" i="1"/>
  <c r="M220" i="1"/>
  <c r="K150" i="1"/>
  <c r="D150" i="1"/>
  <c r="J150" i="1"/>
  <c r="I150" i="1"/>
  <c r="F150" i="1"/>
  <c r="H150" i="1"/>
  <c r="E150" i="1"/>
  <c r="G150" i="1"/>
  <c r="L150" i="1"/>
  <c r="X8" i="4" l="1"/>
  <c r="H97" i="4"/>
  <c r="U8" i="4"/>
  <c r="E97" i="4"/>
  <c r="F97" i="4"/>
  <c r="V8" i="4"/>
  <c r="W8" i="4"/>
  <c r="G97" i="4"/>
  <c r="M47" i="1"/>
  <c r="T8" i="4"/>
  <c r="D97" i="4"/>
  <c r="C16" i="4"/>
  <c r="M12" i="4"/>
  <c r="M237" i="1"/>
  <c r="M227" i="1"/>
  <c r="B228" i="1" s="1"/>
  <c r="C232" i="1"/>
  <c r="C236" i="1" s="1"/>
  <c r="W32" i="4" l="1"/>
  <c r="W25" i="4"/>
  <c r="W29" i="4"/>
  <c r="U32" i="4"/>
  <c r="U25" i="4"/>
  <c r="U29" i="4"/>
  <c r="T25" i="4"/>
  <c r="T32" i="4"/>
  <c r="T29" i="4"/>
  <c r="V29" i="4"/>
  <c r="V32" i="4"/>
  <c r="V25" i="4"/>
  <c r="X32" i="4"/>
  <c r="X29" i="4"/>
  <c r="X25" i="4"/>
  <c r="J241" i="1"/>
  <c r="J245" i="1" s="1"/>
  <c r="J248" i="1" s="1"/>
  <c r="J253" i="1" s="1"/>
  <c r="J38" i="1" s="1"/>
  <c r="D241" i="1"/>
  <c r="D245" i="1" s="1"/>
  <c r="D248" i="1" s="1"/>
  <c r="D253" i="1" s="1"/>
  <c r="D38" i="1" s="1"/>
  <c r="L241" i="1"/>
  <c r="L245" i="1" s="1"/>
  <c r="L248" i="1" s="1"/>
  <c r="L253" i="1" s="1"/>
  <c r="L38" i="1" s="1"/>
  <c r="E241" i="1"/>
  <c r="E245" i="1" s="1"/>
  <c r="E248" i="1" s="1"/>
  <c r="E253" i="1" s="1"/>
  <c r="E38" i="1" s="1"/>
  <c r="I241" i="1"/>
  <c r="I245" i="1" s="1"/>
  <c r="I248" i="1" s="1"/>
  <c r="I253" i="1" s="1"/>
  <c r="I38" i="1" s="1"/>
  <c r="K241" i="1"/>
  <c r="K245" i="1" s="1"/>
  <c r="K248" i="1" s="1"/>
  <c r="K253" i="1" s="1"/>
  <c r="K38" i="1" s="1"/>
  <c r="F241" i="1"/>
  <c r="F245" i="1" s="1"/>
  <c r="F248" i="1" s="1"/>
  <c r="F253" i="1" s="1"/>
  <c r="F38" i="1" s="1"/>
  <c r="G241" i="1"/>
  <c r="G245" i="1" s="1"/>
  <c r="G248" i="1" s="1"/>
  <c r="G253" i="1" s="1"/>
  <c r="G38" i="1" s="1"/>
  <c r="H241" i="1"/>
  <c r="H245" i="1" s="1"/>
  <c r="H248" i="1" s="1"/>
  <c r="H253" i="1" s="1"/>
  <c r="H38" i="1" s="1"/>
  <c r="C241" i="1"/>
  <c r="M236" i="1"/>
  <c r="C97" i="4"/>
  <c r="M16" i="4"/>
  <c r="S8" i="4"/>
  <c r="G44" i="1" l="1"/>
  <c r="G14" i="4" s="1"/>
  <c r="G18" i="4" s="1"/>
  <c r="G49" i="1"/>
  <c r="S29" i="4"/>
  <c r="AC8" i="4"/>
  <c r="S25" i="4"/>
  <c r="AC25" i="4" s="1"/>
  <c r="S32" i="4"/>
  <c r="F49" i="1"/>
  <c r="F44" i="1"/>
  <c r="F14" i="4" s="1"/>
  <c r="F18" i="4" s="1"/>
  <c r="I44" i="1"/>
  <c r="I14" i="4" s="1"/>
  <c r="I18" i="4" s="1"/>
  <c r="I49" i="1"/>
  <c r="G240" i="1"/>
  <c r="G244" i="1" s="1"/>
  <c r="G247" i="1" s="1"/>
  <c r="G252" i="1" s="1"/>
  <c r="G37" i="1" s="1"/>
  <c r="I240" i="1"/>
  <c r="I244" i="1" s="1"/>
  <c r="I247" i="1" s="1"/>
  <c r="I252" i="1" s="1"/>
  <c r="I37" i="1" s="1"/>
  <c r="E240" i="1"/>
  <c r="E244" i="1" s="1"/>
  <c r="F240" i="1"/>
  <c r="F244" i="1" s="1"/>
  <c r="F247" i="1" s="1"/>
  <c r="F252" i="1" s="1"/>
  <c r="F37" i="1" s="1"/>
  <c r="H240" i="1"/>
  <c r="H244" i="1" s="1"/>
  <c r="H247" i="1" s="1"/>
  <c r="H252" i="1" s="1"/>
  <c r="H37" i="1" s="1"/>
  <c r="L240" i="1"/>
  <c r="L244" i="1" s="1"/>
  <c r="L247" i="1" s="1"/>
  <c r="L252" i="1" s="1"/>
  <c r="L37" i="1" s="1"/>
  <c r="J240" i="1"/>
  <c r="J244" i="1" s="1"/>
  <c r="J247" i="1" s="1"/>
  <c r="J252" i="1" s="1"/>
  <c r="J37" i="1" s="1"/>
  <c r="K240" i="1"/>
  <c r="K244" i="1" s="1"/>
  <c r="K247" i="1" s="1"/>
  <c r="K252" i="1" s="1"/>
  <c r="K37" i="1" s="1"/>
  <c r="D240" i="1"/>
  <c r="D244" i="1" s="1"/>
  <c r="D247" i="1" s="1"/>
  <c r="D252" i="1" s="1"/>
  <c r="D37" i="1" s="1"/>
  <c r="E44" i="1"/>
  <c r="E14" i="4" s="1"/>
  <c r="E18" i="4" s="1"/>
  <c r="E49" i="1"/>
  <c r="C240" i="1"/>
  <c r="L44" i="1"/>
  <c r="L14" i="4" s="1"/>
  <c r="L18" i="4" s="1"/>
  <c r="L49" i="1"/>
  <c r="K44" i="1"/>
  <c r="K14" i="4" s="1"/>
  <c r="K18" i="4" s="1"/>
  <c r="K49" i="1"/>
  <c r="M241" i="1"/>
  <c r="C245" i="1"/>
  <c r="D49" i="1"/>
  <c r="D44" i="1"/>
  <c r="D14" i="4" s="1"/>
  <c r="D18" i="4" s="1"/>
  <c r="H49" i="1"/>
  <c r="H44" i="1"/>
  <c r="H14" i="4" s="1"/>
  <c r="H18" i="4" s="1"/>
  <c r="J49" i="1"/>
  <c r="J44" i="1"/>
  <c r="J14" i="4" s="1"/>
  <c r="J18" i="4" s="1"/>
  <c r="AD25" i="4" l="1"/>
  <c r="AE25" i="4" s="1"/>
  <c r="M21" i="4" s="1"/>
  <c r="L72" i="4" s="1"/>
  <c r="L73" i="4" s="1"/>
  <c r="L99" i="4"/>
  <c r="AB10" i="4"/>
  <c r="D99" i="4"/>
  <c r="T10" i="4"/>
  <c r="T37" i="4" s="1"/>
  <c r="M240" i="1"/>
  <c r="C244" i="1"/>
  <c r="C247" i="1" s="1"/>
  <c r="C252" i="1" s="1"/>
  <c r="C37" i="1" s="1"/>
  <c r="F39" i="1"/>
  <c r="F40" i="1" s="1"/>
  <c r="F43" i="1"/>
  <c r="F48" i="1"/>
  <c r="F50" i="1" s="1"/>
  <c r="F99" i="4"/>
  <c r="V10" i="4"/>
  <c r="E247" i="1"/>
  <c r="M245" i="1"/>
  <c r="C248" i="1"/>
  <c r="E99" i="4"/>
  <c r="U10" i="4"/>
  <c r="I39" i="1"/>
  <c r="I40" i="1" s="1"/>
  <c r="I43" i="1"/>
  <c r="I48" i="1"/>
  <c r="I50" i="1" s="1"/>
  <c r="H99" i="4"/>
  <c r="X10" i="4"/>
  <c r="D39" i="1"/>
  <c r="D40" i="1" s="1"/>
  <c r="D48" i="1"/>
  <c r="D50" i="1" s="1"/>
  <c r="D52" i="1" s="1"/>
  <c r="D53" i="1" s="1"/>
  <c r="D43" i="1"/>
  <c r="G39" i="1"/>
  <c r="G40" i="1" s="1"/>
  <c r="G48" i="1"/>
  <c r="G50" i="1" s="1"/>
  <c r="G43" i="1"/>
  <c r="L39" i="1"/>
  <c r="L40" i="1" s="1"/>
  <c r="L43" i="1"/>
  <c r="L48" i="1"/>
  <c r="L50" i="1" s="1"/>
  <c r="J99" i="4"/>
  <c r="Z10" i="4"/>
  <c r="K39" i="1"/>
  <c r="K40" i="1" s="1"/>
  <c r="K48" i="1"/>
  <c r="K50" i="1" s="1"/>
  <c r="K43" i="1"/>
  <c r="H39" i="1"/>
  <c r="H40" i="1" s="1"/>
  <c r="H48" i="1"/>
  <c r="H50" i="1" s="1"/>
  <c r="H43" i="1"/>
  <c r="K99" i="4"/>
  <c r="AA10" i="4"/>
  <c r="J39" i="1"/>
  <c r="J40" i="1" s="1"/>
  <c r="J48" i="1"/>
  <c r="J50" i="1" s="1"/>
  <c r="J43" i="1"/>
  <c r="I99" i="4"/>
  <c r="Y10" i="4"/>
  <c r="G99" i="4"/>
  <c r="W10" i="4"/>
  <c r="C72" i="4" l="1"/>
  <c r="C73" i="4" s="1"/>
  <c r="D72" i="4"/>
  <c r="D73" i="4" s="1"/>
  <c r="E72" i="4"/>
  <c r="E73" i="4" s="1"/>
  <c r="M36" i="4"/>
  <c r="H72" i="4"/>
  <c r="H73" i="4" s="1"/>
  <c r="G72" i="4"/>
  <c r="G73" i="4" s="1"/>
  <c r="F72" i="4"/>
  <c r="F73" i="4" s="1"/>
  <c r="K72" i="4"/>
  <c r="K73" i="4" s="1"/>
  <c r="J72" i="4"/>
  <c r="J73" i="4" s="1"/>
  <c r="I72" i="4"/>
  <c r="I73" i="4" s="1"/>
  <c r="F45" i="1"/>
  <c r="F28" i="4"/>
  <c r="F30" i="4" s="1"/>
  <c r="F13" i="4"/>
  <c r="F17" i="4" s="1"/>
  <c r="L28" i="4"/>
  <c r="L30" i="4" s="1"/>
  <c r="L13" i="4"/>
  <c r="L17" i="4" s="1"/>
  <c r="L45" i="1"/>
  <c r="X31" i="4"/>
  <c r="X27" i="4"/>
  <c r="X34" i="4"/>
  <c r="Y34" i="4"/>
  <c r="Y27" i="4"/>
  <c r="Y31" i="4"/>
  <c r="H52" i="1"/>
  <c r="H53" i="1" s="1"/>
  <c r="J52" i="1"/>
  <c r="J53" i="1" s="1"/>
  <c r="K52" i="1"/>
  <c r="K53" i="1" s="1"/>
  <c r="G45" i="1"/>
  <c r="G13" i="4"/>
  <c r="G17" i="4" s="1"/>
  <c r="G28" i="4"/>
  <c r="G30" i="4" s="1"/>
  <c r="I52" i="1"/>
  <c r="I53" i="1" s="1"/>
  <c r="M247" i="1"/>
  <c r="B248" i="1" s="1"/>
  <c r="E252" i="1"/>
  <c r="E37" i="1" s="1"/>
  <c r="L52" i="1"/>
  <c r="L53" i="1" s="1"/>
  <c r="J28" i="4"/>
  <c r="J30" i="4" s="1"/>
  <c r="J45" i="1"/>
  <c r="J13" i="4"/>
  <c r="J17" i="4" s="1"/>
  <c r="I45" i="1"/>
  <c r="I28" i="4"/>
  <c r="I30" i="4" s="1"/>
  <c r="I13" i="4"/>
  <c r="I17" i="4" s="1"/>
  <c r="M244" i="1"/>
  <c r="T34" i="4"/>
  <c r="T27" i="4"/>
  <c r="T31" i="4"/>
  <c r="AA27" i="4"/>
  <c r="AA31" i="4"/>
  <c r="AA34" i="4"/>
  <c r="Z34" i="4"/>
  <c r="Z31" i="4"/>
  <c r="Z27" i="4"/>
  <c r="V27" i="4"/>
  <c r="V31" i="4"/>
  <c r="V34" i="4"/>
  <c r="M248" i="1"/>
  <c r="B249" i="1" s="1"/>
  <c r="C253" i="1"/>
  <c r="C38" i="1" s="1"/>
  <c r="C39" i="1" s="1"/>
  <c r="K13" i="4"/>
  <c r="K17" i="4" s="1"/>
  <c r="K45" i="1"/>
  <c r="K28" i="4"/>
  <c r="K30" i="4" s="1"/>
  <c r="G52" i="1"/>
  <c r="G53" i="1" s="1"/>
  <c r="W31" i="4"/>
  <c r="W34" i="4"/>
  <c r="W27" i="4"/>
  <c r="D13" i="4"/>
  <c r="D17" i="4" s="1"/>
  <c r="D28" i="4"/>
  <c r="D30" i="4" s="1"/>
  <c r="D45" i="1"/>
  <c r="U31" i="4"/>
  <c r="U27" i="4"/>
  <c r="U34" i="4"/>
  <c r="AB34" i="4"/>
  <c r="AB31" i="4"/>
  <c r="AB27" i="4"/>
  <c r="H28" i="4"/>
  <c r="H30" i="4" s="1"/>
  <c r="H13" i="4"/>
  <c r="H17" i="4" s="1"/>
  <c r="H45" i="1"/>
  <c r="F52" i="1"/>
  <c r="F53" i="1" s="1"/>
  <c r="M73" i="4" l="1"/>
  <c r="F74" i="4" s="1"/>
  <c r="M42" i="4"/>
  <c r="B179" i="4"/>
  <c r="M252" i="1"/>
  <c r="D32" i="4"/>
  <c r="D98" i="4"/>
  <c r="T9" i="4"/>
  <c r="D19" i="4"/>
  <c r="K98" i="4"/>
  <c r="AA9" i="4"/>
  <c r="K19" i="4"/>
  <c r="M253" i="1"/>
  <c r="C40" i="1"/>
  <c r="L32" i="4"/>
  <c r="L98" i="4"/>
  <c r="L19" i="4"/>
  <c r="AB9" i="4"/>
  <c r="G98" i="4"/>
  <c r="W9" i="4"/>
  <c r="G19" i="4"/>
  <c r="H98" i="4"/>
  <c r="H19" i="4"/>
  <c r="X9" i="4"/>
  <c r="Y9" i="4"/>
  <c r="I98" i="4"/>
  <c r="I19" i="4"/>
  <c r="E39" i="1"/>
  <c r="E40" i="1" s="1"/>
  <c r="E43" i="1"/>
  <c r="E48" i="1"/>
  <c r="E50" i="1" s="1"/>
  <c r="I32" i="4"/>
  <c r="K32" i="4"/>
  <c r="F19" i="4"/>
  <c r="F98" i="4"/>
  <c r="V9" i="4"/>
  <c r="H32" i="4"/>
  <c r="F32" i="4"/>
  <c r="C43" i="1"/>
  <c r="C48" i="1"/>
  <c r="G32" i="4"/>
  <c r="J98" i="4"/>
  <c r="Z9" i="4"/>
  <c r="J19" i="4"/>
  <c r="J32" i="4"/>
  <c r="D74" i="4" l="1"/>
  <c r="D75" i="4" s="1"/>
  <c r="D76" i="4" s="1"/>
  <c r="D100" i="4" s="1"/>
  <c r="D103" i="4" s="1"/>
  <c r="D106" i="4" s="1"/>
  <c r="D110" i="4" s="1"/>
  <c r="H74" i="4"/>
  <c r="H179" i="4" s="1"/>
  <c r="H183" i="4" s="1"/>
  <c r="H187" i="4" s="1"/>
  <c r="H191" i="4" s="1"/>
  <c r="H195" i="4" s="1"/>
  <c r="C74" i="4"/>
  <c r="C179" i="4" s="1"/>
  <c r="C183" i="4" s="1"/>
  <c r="J74" i="4"/>
  <c r="J179" i="4" s="1"/>
  <c r="J183" i="4" s="1"/>
  <c r="J187" i="4" s="1"/>
  <c r="J191" i="4" s="1"/>
  <c r="J195" i="4" s="1"/>
  <c r="I74" i="4"/>
  <c r="I75" i="4" s="1"/>
  <c r="I76" i="4" s="1"/>
  <c r="I100" i="4" s="1"/>
  <c r="I103" i="4" s="1"/>
  <c r="I106" i="4" s="1"/>
  <c r="I110" i="4" s="1"/>
  <c r="K74" i="4"/>
  <c r="K75" i="4" s="1"/>
  <c r="K76" i="4" s="1"/>
  <c r="K100" i="4" s="1"/>
  <c r="K103" i="4" s="1"/>
  <c r="K106" i="4" s="1"/>
  <c r="K110" i="4" s="1"/>
  <c r="G74" i="4"/>
  <c r="G75" i="4" s="1"/>
  <c r="G76" i="4" s="1"/>
  <c r="G100" i="4" s="1"/>
  <c r="G103" i="4" s="1"/>
  <c r="G106" i="4" s="1"/>
  <c r="G110" i="4" s="1"/>
  <c r="E74" i="4"/>
  <c r="L74" i="4"/>
  <c r="F75" i="4"/>
  <c r="F76" i="4" s="1"/>
  <c r="F100" i="4" s="1"/>
  <c r="F103" i="4" s="1"/>
  <c r="F106" i="4" s="1"/>
  <c r="F121" i="4" s="1"/>
  <c r="F179" i="4"/>
  <c r="F183" i="4" s="1"/>
  <c r="F187" i="4" s="1"/>
  <c r="F191" i="4" s="1"/>
  <c r="F195" i="4" s="1"/>
  <c r="E13" i="4"/>
  <c r="E17" i="4" s="1"/>
  <c r="E45" i="1"/>
  <c r="E28" i="4"/>
  <c r="E30" i="4" s="1"/>
  <c r="E52" i="1"/>
  <c r="E53" i="1" s="1"/>
  <c r="W30" i="4"/>
  <c r="W26" i="4"/>
  <c r="W33" i="4"/>
  <c r="T30" i="4"/>
  <c r="T26" i="4"/>
  <c r="T33" i="4"/>
  <c r="AA33" i="4"/>
  <c r="AA30" i="4"/>
  <c r="AA26" i="4"/>
  <c r="V30" i="4"/>
  <c r="V33" i="4"/>
  <c r="V26" i="4"/>
  <c r="C49" i="1"/>
  <c r="M49" i="1" s="1"/>
  <c r="C44" i="1"/>
  <c r="C14" i="4" s="1"/>
  <c r="AB30" i="4"/>
  <c r="AB33" i="4"/>
  <c r="AB26" i="4"/>
  <c r="C13" i="4"/>
  <c r="Z26" i="4"/>
  <c r="Z33" i="4"/>
  <c r="Z30" i="4"/>
  <c r="Y26" i="4"/>
  <c r="Y33" i="4"/>
  <c r="Y30" i="4"/>
  <c r="M48" i="1"/>
  <c r="X33" i="4"/>
  <c r="X30" i="4"/>
  <c r="X26" i="4"/>
  <c r="H75" i="4" l="1"/>
  <c r="H76" i="4" s="1"/>
  <c r="H100" i="4" s="1"/>
  <c r="H103" i="4" s="1"/>
  <c r="H106" i="4" s="1"/>
  <c r="H110" i="4" s="1"/>
  <c r="J75" i="4"/>
  <c r="J76" i="4" s="1"/>
  <c r="J100" i="4" s="1"/>
  <c r="J103" i="4" s="1"/>
  <c r="J106" i="4" s="1"/>
  <c r="J121" i="4" s="1"/>
  <c r="D179" i="4"/>
  <c r="D183" i="4" s="1"/>
  <c r="D187" i="4" s="1"/>
  <c r="D191" i="4" s="1"/>
  <c r="D195" i="4" s="1"/>
  <c r="C75" i="4"/>
  <c r="D121" i="4"/>
  <c r="K179" i="4"/>
  <c r="K183" i="4" s="1"/>
  <c r="K187" i="4" s="1"/>
  <c r="K191" i="4" s="1"/>
  <c r="K195" i="4" s="1"/>
  <c r="I179" i="4"/>
  <c r="I183" i="4" s="1"/>
  <c r="I187" i="4" s="1"/>
  <c r="I191" i="4" s="1"/>
  <c r="I195" i="4" s="1"/>
  <c r="F110" i="4"/>
  <c r="G179" i="4"/>
  <c r="G183" i="4" s="1"/>
  <c r="G187" i="4" s="1"/>
  <c r="G191" i="4" s="1"/>
  <c r="G195" i="4" s="1"/>
  <c r="W35" i="4"/>
  <c r="G33" i="4" s="1"/>
  <c r="G121" i="4"/>
  <c r="L179" i="4"/>
  <c r="L183" i="4" s="1"/>
  <c r="L187" i="4" s="1"/>
  <c r="L191" i="4" s="1"/>
  <c r="L195" i="4" s="1"/>
  <c r="L75" i="4"/>
  <c r="L76" i="4" s="1"/>
  <c r="L100" i="4" s="1"/>
  <c r="L103" i="4" s="1"/>
  <c r="L106" i="4" s="1"/>
  <c r="K121" i="4"/>
  <c r="M74" i="4"/>
  <c r="E75" i="4"/>
  <c r="E76" i="4" s="1"/>
  <c r="E100" i="4" s="1"/>
  <c r="E103" i="4" s="1"/>
  <c r="E106" i="4" s="1"/>
  <c r="E179" i="4"/>
  <c r="E183" i="4" s="1"/>
  <c r="E187" i="4" s="1"/>
  <c r="E191" i="4" s="1"/>
  <c r="E195" i="4" s="1"/>
  <c r="I121" i="4"/>
  <c r="C187" i="4"/>
  <c r="Y35" i="4"/>
  <c r="I33" i="4" s="1"/>
  <c r="C45" i="1"/>
  <c r="AB35" i="4"/>
  <c r="L33" i="4" s="1"/>
  <c r="C50" i="1"/>
  <c r="M50" i="1" s="1"/>
  <c r="C51" i="1" s="1"/>
  <c r="C28" i="4"/>
  <c r="M28" i="4" s="1"/>
  <c r="C18" i="4"/>
  <c r="M14" i="4"/>
  <c r="AA35" i="4"/>
  <c r="K33" i="4" s="1"/>
  <c r="E98" i="4"/>
  <c r="U9" i="4"/>
  <c r="E19" i="4"/>
  <c r="C76" i="4"/>
  <c r="T35" i="4"/>
  <c r="D33" i="4" s="1"/>
  <c r="C17" i="4"/>
  <c r="M13" i="4"/>
  <c r="Z35" i="4"/>
  <c r="J33" i="4" s="1"/>
  <c r="V35" i="4"/>
  <c r="F33" i="4" s="1"/>
  <c r="E32" i="4"/>
  <c r="X35" i="4"/>
  <c r="H33" i="4" s="1"/>
  <c r="H121" i="4" l="1"/>
  <c r="J110" i="4"/>
  <c r="M75" i="4"/>
  <c r="C52" i="1"/>
  <c r="M52" i="1" s="1"/>
  <c r="E121" i="4"/>
  <c r="E110" i="4"/>
  <c r="L121" i="4"/>
  <c r="L110" i="4"/>
  <c r="M179" i="4"/>
  <c r="M183" i="4"/>
  <c r="M187" i="4"/>
  <c r="B187" i="4" s="1"/>
  <c r="C191" i="4"/>
  <c r="C30" i="4"/>
  <c r="U26" i="4"/>
  <c r="U33" i="4"/>
  <c r="U30" i="4"/>
  <c r="D51" i="1"/>
  <c r="M51" i="1"/>
  <c r="I51" i="1"/>
  <c r="J51" i="1"/>
  <c r="F51" i="1"/>
  <c r="G51" i="1"/>
  <c r="K51" i="1"/>
  <c r="L51" i="1"/>
  <c r="H51" i="1"/>
  <c r="E51" i="1"/>
  <c r="C19" i="4"/>
  <c r="M19" i="4" s="1"/>
  <c r="S9" i="4"/>
  <c r="C98" i="4"/>
  <c r="M17" i="4"/>
  <c r="C100" i="4"/>
  <c r="M76" i="4"/>
  <c r="C99" i="4"/>
  <c r="S10" i="4"/>
  <c r="M18" i="4"/>
  <c r="U35" i="4" l="1"/>
  <c r="E33" i="4" s="1"/>
  <c r="C53" i="1"/>
  <c r="I54" i="1" s="1"/>
  <c r="M191" i="4"/>
  <c r="C195" i="4"/>
  <c r="S27" i="4"/>
  <c r="AC27" i="4" s="1"/>
  <c r="S31" i="4"/>
  <c r="S34" i="4"/>
  <c r="AC10" i="4"/>
  <c r="S33" i="4"/>
  <c r="S30" i="4"/>
  <c r="S26" i="4"/>
  <c r="AC26" i="4" s="1"/>
  <c r="AC9" i="4"/>
  <c r="C103" i="4"/>
  <c r="C106" i="4" s="1"/>
  <c r="M100" i="4"/>
  <c r="H54" i="1" l="1"/>
  <c r="D54" i="1"/>
  <c r="C54" i="1"/>
  <c r="M53" i="1"/>
  <c r="E54" i="1"/>
  <c r="L54" i="1"/>
  <c r="F54" i="1"/>
  <c r="K54" i="1"/>
  <c r="C32" i="4"/>
  <c r="J54" i="1"/>
  <c r="G54" i="1"/>
  <c r="M195" i="4"/>
  <c r="C199" i="4" s="1"/>
  <c r="S35" i="4"/>
  <c r="C33" i="4" s="1"/>
  <c r="M32" i="4" s="1"/>
  <c r="C110" i="4"/>
  <c r="M110" i="4" s="1"/>
  <c r="M106" i="4"/>
  <c r="N106" i="4" s="1"/>
  <c r="C121" i="4"/>
  <c r="AD27" i="4"/>
  <c r="AE27" i="4" s="1"/>
  <c r="M23" i="4" s="1"/>
  <c r="D88" i="4" s="1"/>
  <c r="D89" i="4" s="1"/>
  <c r="AD26" i="4"/>
  <c r="AE26" i="4" s="1"/>
  <c r="M22" i="4" s="1"/>
  <c r="E80" i="4" s="1"/>
  <c r="E81" i="4" s="1"/>
  <c r="M33" i="4" l="1"/>
  <c r="C203" i="4"/>
  <c r="F199" i="4"/>
  <c r="F203" i="4" s="1"/>
  <c r="F207" i="4" s="1"/>
  <c r="F211" i="4" s="1"/>
  <c r="F215" i="4" s="1"/>
  <c r="H199" i="4"/>
  <c r="H203" i="4" s="1"/>
  <c r="H207" i="4" s="1"/>
  <c r="H211" i="4" s="1"/>
  <c r="H215" i="4" s="1"/>
  <c r="I199" i="4"/>
  <c r="I203" i="4" s="1"/>
  <c r="I207" i="4" s="1"/>
  <c r="I211" i="4" s="1"/>
  <c r="I215" i="4" s="1"/>
  <c r="L199" i="4"/>
  <c r="L203" i="4" s="1"/>
  <c r="L207" i="4" s="1"/>
  <c r="L211" i="4" s="1"/>
  <c r="L215" i="4" s="1"/>
  <c r="G199" i="4"/>
  <c r="G203" i="4" s="1"/>
  <c r="G207" i="4" s="1"/>
  <c r="G211" i="4" s="1"/>
  <c r="G215" i="4" s="1"/>
  <c r="E199" i="4"/>
  <c r="E203" i="4" s="1"/>
  <c r="E207" i="4" s="1"/>
  <c r="E211" i="4" s="1"/>
  <c r="E215" i="4" s="1"/>
  <c r="D199" i="4"/>
  <c r="D203" i="4" s="1"/>
  <c r="D207" i="4" s="1"/>
  <c r="D211" i="4" s="1"/>
  <c r="D215" i="4" s="1"/>
  <c r="K199" i="4"/>
  <c r="K203" i="4" s="1"/>
  <c r="K207" i="4" s="1"/>
  <c r="K211" i="4" s="1"/>
  <c r="K215" i="4" s="1"/>
  <c r="J199" i="4"/>
  <c r="J203" i="4" s="1"/>
  <c r="J207" i="4" s="1"/>
  <c r="J211" i="4" s="1"/>
  <c r="J215" i="4" s="1"/>
  <c r="J80" i="4"/>
  <c r="J81" i="4" s="1"/>
  <c r="D80" i="4"/>
  <c r="D81" i="4" s="1"/>
  <c r="K80" i="4"/>
  <c r="K81" i="4" s="1"/>
  <c r="M37" i="4"/>
  <c r="B180" i="4" s="1"/>
  <c r="L80" i="4"/>
  <c r="L81" i="4" s="1"/>
  <c r="I80" i="4"/>
  <c r="I81" i="4" s="1"/>
  <c r="H80" i="4"/>
  <c r="H81" i="4" s="1"/>
  <c r="F80" i="4"/>
  <c r="F81" i="4" s="1"/>
  <c r="G80" i="4"/>
  <c r="G81" i="4" s="1"/>
  <c r="C80" i="4"/>
  <c r="C81" i="4" s="1"/>
  <c r="H88" i="4"/>
  <c r="H89" i="4" s="1"/>
  <c r="C88" i="4"/>
  <c r="C89" i="4" s="1"/>
  <c r="E88" i="4"/>
  <c r="E89" i="4" s="1"/>
  <c r="M38" i="4"/>
  <c r="B181" i="4" s="1"/>
  <c r="K88" i="4"/>
  <c r="K89" i="4" s="1"/>
  <c r="I88" i="4"/>
  <c r="I89" i="4" s="1"/>
  <c r="F88" i="4"/>
  <c r="F89" i="4" s="1"/>
  <c r="L88" i="4"/>
  <c r="L89" i="4" s="1"/>
  <c r="G88" i="4"/>
  <c r="G89" i="4" s="1"/>
  <c r="J88" i="4"/>
  <c r="J89" i="4" s="1"/>
  <c r="C113" i="4"/>
  <c r="C117" i="4" s="1"/>
  <c r="H113" i="4"/>
  <c r="H117" i="4" s="1"/>
  <c r="H125" i="4" s="1"/>
  <c r="H129" i="4" s="1"/>
  <c r="H133" i="4" s="1"/>
  <c r="D113" i="4"/>
  <c r="D117" i="4" s="1"/>
  <c r="D125" i="4" s="1"/>
  <c r="D129" i="4" s="1"/>
  <c r="D133" i="4" s="1"/>
  <c r="I113" i="4"/>
  <c r="I117" i="4" s="1"/>
  <c r="I125" i="4" s="1"/>
  <c r="I129" i="4" s="1"/>
  <c r="I133" i="4" s="1"/>
  <c r="J113" i="4"/>
  <c r="J117" i="4" s="1"/>
  <c r="J125" i="4" s="1"/>
  <c r="J129" i="4" s="1"/>
  <c r="J133" i="4" s="1"/>
  <c r="E113" i="4"/>
  <c r="E117" i="4" s="1"/>
  <c r="E125" i="4" s="1"/>
  <c r="E129" i="4" s="1"/>
  <c r="E133" i="4" s="1"/>
  <c r="K113" i="4"/>
  <c r="K117" i="4" s="1"/>
  <c r="K125" i="4" s="1"/>
  <c r="K129" i="4" s="1"/>
  <c r="K133" i="4" s="1"/>
  <c r="F113" i="4"/>
  <c r="F117" i="4" s="1"/>
  <c r="F125" i="4" s="1"/>
  <c r="F129" i="4" s="1"/>
  <c r="F133" i="4" s="1"/>
  <c r="G113" i="4"/>
  <c r="G117" i="4" s="1"/>
  <c r="G125" i="4" s="1"/>
  <c r="G129" i="4" s="1"/>
  <c r="G133" i="4" s="1"/>
  <c r="L113" i="4"/>
  <c r="L117" i="4" s="1"/>
  <c r="L125" i="4" s="1"/>
  <c r="L129" i="4" s="1"/>
  <c r="L133" i="4" s="1"/>
  <c r="M199" i="4" l="1"/>
  <c r="M203" i="4"/>
  <c r="C207" i="4"/>
  <c r="M44" i="4"/>
  <c r="C125" i="4"/>
  <c r="M117" i="4"/>
  <c r="M89" i="4"/>
  <c r="M39" i="4"/>
  <c r="M40" i="4" s="1"/>
  <c r="M43" i="4"/>
  <c r="M81" i="4"/>
  <c r="L82" i="4" l="1"/>
  <c r="E82" i="4"/>
  <c r="M207" i="4"/>
  <c r="B207" i="4" s="1"/>
  <c r="C211" i="4"/>
  <c r="C90" i="4"/>
  <c r="C181" i="4" s="1"/>
  <c r="C185" i="4" s="1"/>
  <c r="D90" i="4"/>
  <c r="M45" i="4"/>
  <c r="I90" i="4"/>
  <c r="J82" i="4"/>
  <c r="F90" i="4"/>
  <c r="J90" i="4"/>
  <c r="H90" i="4"/>
  <c r="L90" i="4"/>
  <c r="G90" i="4"/>
  <c r="K82" i="4"/>
  <c r="I82" i="4"/>
  <c r="G82" i="4"/>
  <c r="H82" i="4"/>
  <c r="F82" i="4"/>
  <c r="D82" i="4"/>
  <c r="C82" i="4"/>
  <c r="C180" i="4" s="1"/>
  <c r="M125" i="4"/>
  <c r="N125" i="4" s="1"/>
  <c r="C129" i="4"/>
  <c r="C91" i="4"/>
  <c r="E90" i="4"/>
  <c r="K90" i="4"/>
  <c r="C184" i="4" l="1"/>
  <c r="D83" i="4"/>
  <c r="D84" i="4" s="1"/>
  <c r="D101" i="4" s="1"/>
  <c r="D104" i="4" s="1"/>
  <c r="D107" i="4" s="1"/>
  <c r="D111" i="4" s="1"/>
  <c r="D180" i="4"/>
  <c r="D184" i="4" s="1"/>
  <c r="D188" i="4" s="1"/>
  <c r="D192" i="4" s="1"/>
  <c r="D196" i="4" s="1"/>
  <c r="F83" i="4"/>
  <c r="F84" i="4" s="1"/>
  <c r="F101" i="4" s="1"/>
  <c r="F104" i="4" s="1"/>
  <c r="F107" i="4" s="1"/>
  <c r="F111" i="4" s="1"/>
  <c r="F180" i="4"/>
  <c r="F184" i="4" s="1"/>
  <c r="F188" i="4" s="1"/>
  <c r="F192" i="4" s="1"/>
  <c r="F196" i="4" s="1"/>
  <c r="E180" i="4"/>
  <c r="E184" i="4" s="1"/>
  <c r="E188" i="4" s="1"/>
  <c r="E192" i="4" s="1"/>
  <c r="E196" i="4" s="1"/>
  <c r="E83" i="4"/>
  <c r="E84" i="4" s="1"/>
  <c r="E101" i="4" s="1"/>
  <c r="E104" i="4" s="1"/>
  <c r="E107" i="4" s="1"/>
  <c r="I83" i="4"/>
  <c r="I84" i="4" s="1"/>
  <c r="I101" i="4" s="1"/>
  <c r="I104" i="4" s="1"/>
  <c r="I107" i="4" s="1"/>
  <c r="I111" i="4" s="1"/>
  <c r="I180" i="4"/>
  <c r="I184" i="4" s="1"/>
  <c r="I188" i="4" s="1"/>
  <c r="I192" i="4" s="1"/>
  <c r="I196" i="4" s="1"/>
  <c r="K83" i="4"/>
  <c r="K84" i="4" s="1"/>
  <c r="K101" i="4" s="1"/>
  <c r="K104" i="4" s="1"/>
  <c r="K107" i="4" s="1"/>
  <c r="K111" i="4" s="1"/>
  <c r="K180" i="4"/>
  <c r="K184" i="4" s="1"/>
  <c r="K188" i="4" s="1"/>
  <c r="K192" i="4" s="1"/>
  <c r="K196" i="4" s="1"/>
  <c r="H83" i="4"/>
  <c r="H84" i="4" s="1"/>
  <c r="H101" i="4" s="1"/>
  <c r="H104" i="4" s="1"/>
  <c r="H107" i="4" s="1"/>
  <c r="H111" i="4" s="1"/>
  <c r="H180" i="4"/>
  <c r="H184" i="4" s="1"/>
  <c r="H188" i="4" s="1"/>
  <c r="H192" i="4" s="1"/>
  <c r="H196" i="4" s="1"/>
  <c r="G83" i="4"/>
  <c r="G84" i="4" s="1"/>
  <c r="G101" i="4" s="1"/>
  <c r="G104" i="4" s="1"/>
  <c r="G107" i="4" s="1"/>
  <c r="G122" i="4" s="1"/>
  <c r="G180" i="4"/>
  <c r="G184" i="4" s="1"/>
  <c r="G188" i="4" s="1"/>
  <c r="G192" i="4" s="1"/>
  <c r="G196" i="4" s="1"/>
  <c r="J83" i="4"/>
  <c r="J84" i="4" s="1"/>
  <c r="J101" i="4" s="1"/>
  <c r="J104" i="4" s="1"/>
  <c r="J107" i="4" s="1"/>
  <c r="J122" i="4" s="1"/>
  <c r="J180" i="4"/>
  <c r="J184" i="4" s="1"/>
  <c r="J188" i="4" s="1"/>
  <c r="J192" i="4" s="1"/>
  <c r="J196" i="4" s="1"/>
  <c r="L83" i="4"/>
  <c r="L84" i="4" s="1"/>
  <c r="L101" i="4" s="1"/>
  <c r="L104" i="4" s="1"/>
  <c r="L107" i="4" s="1"/>
  <c r="L180" i="4"/>
  <c r="L184" i="4" s="1"/>
  <c r="L188" i="4" s="1"/>
  <c r="L192" i="4" s="1"/>
  <c r="L196" i="4" s="1"/>
  <c r="C215" i="4"/>
  <c r="M211" i="4"/>
  <c r="D181" i="4"/>
  <c r="D185" i="4" s="1"/>
  <c r="D189" i="4" s="1"/>
  <c r="D193" i="4" s="1"/>
  <c r="D197" i="4" s="1"/>
  <c r="D91" i="4"/>
  <c r="D92" i="4" s="1"/>
  <c r="D102" i="4" s="1"/>
  <c r="D105" i="4" s="1"/>
  <c r="D108" i="4" s="1"/>
  <c r="G91" i="4"/>
  <c r="G92" i="4" s="1"/>
  <c r="G102" i="4" s="1"/>
  <c r="G105" i="4" s="1"/>
  <c r="G108" i="4" s="1"/>
  <c r="G112" i="4" s="1"/>
  <c r="G181" i="4"/>
  <c r="G185" i="4" s="1"/>
  <c r="G189" i="4" s="1"/>
  <c r="G193" i="4" s="1"/>
  <c r="G197" i="4" s="1"/>
  <c r="E91" i="4"/>
  <c r="E92" i="4" s="1"/>
  <c r="E102" i="4" s="1"/>
  <c r="E105" i="4" s="1"/>
  <c r="E108" i="4" s="1"/>
  <c r="E123" i="4" s="1"/>
  <c r="E181" i="4"/>
  <c r="H91" i="4"/>
  <c r="H92" i="4" s="1"/>
  <c r="H102" i="4" s="1"/>
  <c r="H105" i="4" s="1"/>
  <c r="H108" i="4" s="1"/>
  <c r="H123" i="4" s="1"/>
  <c r="H181" i="4"/>
  <c r="H185" i="4" s="1"/>
  <c r="H189" i="4" s="1"/>
  <c r="H193" i="4" s="1"/>
  <c r="H197" i="4" s="1"/>
  <c r="K91" i="4"/>
  <c r="K92" i="4" s="1"/>
  <c r="K102" i="4" s="1"/>
  <c r="K105" i="4" s="1"/>
  <c r="K108" i="4" s="1"/>
  <c r="K112" i="4" s="1"/>
  <c r="K181" i="4"/>
  <c r="K185" i="4" s="1"/>
  <c r="K189" i="4" s="1"/>
  <c r="K193" i="4" s="1"/>
  <c r="K197" i="4" s="1"/>
  <c r="J91" i="4"/>
  <c r="J92" i="4" s="1"/>
  <c r="J102" i="4" s="1"/>
  <c r="J105" i="4" s="1"/>
  <c r="J108" i="4" s="1"/>
  <c r="J112" i="4" s="1"/>
  <c r="J181" i="4"/>
  <c r="J185" i="4" s="1"/>
  <c r="J189" i="4" s="1"/>
  <c r="J193" i="4" s="1"/>
  <c r="J197" i="4" s="1"/>
  <c r="F91" i="4"/>
  <c r="F92" i="4" s="1"/>
  <c r="F102" i="4" s="1"/>
  <c r="F105" i="4" s="1"/>
  <c r="F108" i="4" s="1"/>
  <c r="F123" i="4" s="1"/>
  <c r="F181" i="4"/>
  <c r="F185" i="4" s="1"/>
  <c r="F189" i="4" s="1"/>
  <c r="F193" i="4" s="1"/>
  <c r="F197" i="4" s="1"/>
  <c r="I91" i="4"/>
  <c r="I92" i="4" s="1"/>
  <c r="I102" i="4" s="1"/>
  <c r="I105" i="4" s="1"/>
  <c r="I108" i="4" s="1"/>
  <c r="I181" i="4"/>
  <c r="I185" i="4" s="1"/>
  <c r="I189" i="4" s="1"/>
  <c r="I193" i="4" s="1"/>
  <c r="I197" i="4" s="1"/>
  <c r="C189" i="4"/>
  <c r="L91" i="4"/>
  <c r="L92" i="4" s="1"/>
  <c r="L102" i="4" s="1"/>
  <c r="L105" i="4" s="1"/>
  <c r="L108" i="4" s="1"/>
  <c r="L112" i="4" s="1"/>
  <c r="L181" i="4"/>
  <c r="L185" i="4" s="1"/>
  <c r="L189" i="4" s="1"/>
  <c r="L193" i="4" s="1"/>
  <c r="L197" i="4" s="1"/>
  <c r="M82" i="4"/>
  <c r="C83" i="4"/>
  <c r="M90" i="4"/>
  <c r="C133" i="4"/>
  <c r="C92" i="4"/>
  <c r="D122" i="4" l="1"/>
  <c r="H122" i="4"/>
  <c r="G123" i="4"/>
  <c r="I122" i="4"/>
  <c r="K122" i="4"/>
  <c r="J111" i="4"/>
  <c r="E122" i="4"/>
  <c r="E111" i="4"/>
  <c r="G111" i="4"/>
  <c r="M83" i="4"/>
  <c r="M180" i="4"/>
  <c r="L111" i="4"/>
  <c r="L122" i="4"/>
  <c r="F122" i="4"/>
  <c r="C188" i="4"/>
  <c r="M184" i="4"/>
  <c r="M215" i="4"/>
  <c r="C219" i="4" s="1"/>
  <c r="D123" i="4"/>
  <c r="D112" i="4"/>
  <c r="J123" i="4"/>
  <c r="L123" i="4"/>
  <c r="K123" i="4"/>
  <c r="H112" i="4"/>
  <c r="E112" i="4"/>
  <c r="C193" i="4"/>
  <c r="F112" i="4"/>
  <c r="I123" i="4"/>
  <c r="I112" i="4"/>
  <c r="M91" i="4"/>
  <c r="E185" i="4"/>
  <c r="M181" i="4"/>
  <c r="C84" i="4"/>
  <c r="C101" i="4" s="1"/>
  <c r="C102" i="4"/>
  <c r="M92" i="4"/>
  <c r="M133" i="4"/>
  <c r="C137" i="4" s="1"/>
  <c r="C141" i="4" s="1"/>
  <c r="C145" i="4" s="1"/>
  <c r="C153" i="4" s="1"/>
  <c r="C192" i="4" l="1"/>
  <c r="M188" i="4"/>
  <c r="B188" i="4" s="1"/>
  <c r="C223" i="4"/>
  <c r="L219" i="4"/>
  <c r="L223" i="4" s="1"/>
  <c r="L226" i="4" s="1"/>
  <c r="L231" i="4" s="1"/>
  <c r="L235" i="4" s="1"/>
  <c r="E219" i="4"/>
  <c r="E223" i="4" s="1"/>
  <c r="E226" i="4" s="1"/>
  <c r="E231" i="4" s="1"/>
  <c r="E235" i="4" s="1"/>
  <c r="J219" i="4"/>
  <c r="J223" i="4" s="1"/>
  <c r="J226" i="4" s="1"/>
  <c r="J231" i="4" s="1"/>
  <c r="J235" i="4" s="1"/>
  <c r="G219" i="4"/>
  <c r="G223" i="4" s="1"/>
  <c r="G226" i="4" s="1"/>
  <c r="G231" i="4" s="1"/>
  <c r="G235" i="4" s="1"/>
  <c r="K219" i="4"/>
  <c r="K223" i="4" s="1"/>
  <c r="K226" i="4" s="1"/>
  <c r="K231" i="4" s="1"/>
  <c r="K235" i="4" s="1"/>
  <c r="I219" i="4"/>
  <c r="I223" i="4" s="1"/>
  <c r="I226" i="4" s="1"/>
  <c r="I231" i="4" s="1"/>
  <c r="I235" i="4" s="1"/>
  <c r="D219" i="4"/>
  <c r="D223" i="4" s="1"/>
  <c r="D226" i="4" s="1"/>
  <c r="D231" i="4" s="1"/>
  <c r="D235" i="4" s="1"/>
  <c r="F219" i="4"/>
  <c r="F223" i="4" s="1"/>
  <c r="F226" i="4" s="1"/>
  <c r="F231" i="4" s="1"/>
  <c r="F235" i="4" s="1"/>
  <c r="H219" i="4"/>
  <c r="H223" i="4" s="1"/>
  <c r="H226" i="4" s="1"/>
  <c r="H231" i="4" s="1"/>
  <c r="H235" i="4" s="1"/>
  <c r="E189" i="4"/>
  <c r="M185" i="4"/>
  <c r="C197" i="4"/>
  <c r="M84" i="4"/>
  <c r="F137" i="4"/>
  <c r="F141" i="4" s="1"/>
  <c r="F145" i="4" s="1"/>
  <c r="F153" i="4" s="1"/>
  <c r="F157" i="4" s="1"/>
  <c r="F161" i="4" s="1"/>
  <c r="L137" i="4"/>
  <c r="L141" i="4" s="1"/>
  <c r="L145" i="4" s="1"/>
  <c r="L153" i="4" s="1"/>
  <c r="L157" i="4" s="1"/>
  <c r="L161" i="4" s="1"/>
  <c r="E137" i="4"/>
  <c r="E141" i="4" s="1"/>
  <c r="E145" i="4" s="1"/>
  <c r="E153" i="4" s="1"/>
  <c r="E157" i="4" s="1"/>
  <c r="E161" i="4" s="1"/>
  <c r="G137" i="4"/>
  <c r="G141" i="4" s="1"/>
  <c r="G145" i="4" s="1"/>
  <c r="G153" i="4" s="1"/>
  <c r="G157" i="4" s="1"/>
  <c r="G161" i="4" s="1"/>
  <c r="H137" i="4"/>
  <c r="H141" i="4" s="1"/>
  <c r="H145" i="4" s="1"/>
  <c r="H153" i="4" s="1"/>
  <c r="H157" i="4" s="1"/>
  <c r="H161" i="4" s="1"/>
  <c r="D137" i="4"/>
  <c r="D141" i="4" s="1"/>
  <c r="D145" i="4" s="1"/>
  <c r="D153" i="4" s="1"/>
  <c r="D157" i="4" s="1"/>
  <c r="D161" i="4" s="1"/>
  <c r="K137" i="4"/>
  <c r="K141" i="4" s="1"/>
  <c r="K145" i="4" s="1"/>
  <c r="K153" i="4" s="1"/>
  <c r="K157" i="4" s="1"/>
  <c r="K161" i="4" s="1"/>
  <c r="J137" i="4"/>
  <c r="J141" i="4" s="1"/>
  <c r="J145" i="4" s="1"/>
  <c r="J153" i="4" s="1"/>
  <c r="J157" i="4" s="1"/>
  <c r="J161" i="4" s="1"/>
  <c r="I137" i="4"/>
  <c r="I141" i="4" s="1"/>
  <c r="I145" i="4" s="1"/>
  <c r="I153" i="4" s="1"/>
  <c r="I157" i="4" s="1"/>
  <c r="I161" i="4" s="1"/>
  <c r="C105" i="4"/>
  <c r="C108" i="4" s="1"/>
  <c r="M102" i="4"/>
  <c r="C157" i="4"/>
  <c r="C161" i="4" s="1"/>
  <c r="M101" i="4"/>
  <c r="C104" i="4"/>
  <c r="C107" i="4" s="1"/>
  <c r="M192" i="4" l="1"/>
  <c r="C196" i="4"/>
  <c r="M219" i="4"/>
  <c r="M223" i="4"/>
  <c r="C226" i="4"/>
  <c r="E193" i="4"/>
  <c r="M189" i="4"/>
  <c r="B189" i="4" s="1"/>
  <c r="C111" i="4"/>
  <c r="M111" i="4" s="1"/>
  <c r="C122" i="4"/>
  <c r="M107" i="4"/>
  <c r="N107" i="4" s="1"/>
  <c r="M161" i="4"/>
  <c r="C165" i="4" s="1"/>
  <c r="M153" i="4"/>
  <c r="N153" i="4" s="1"/>
  <c r="C112" i="4"/>
  <c r="M108" i="4"/>
  <c r="N108" i="4" s="1"/>
  <c r="C123" i="4"/>
  <c r="M196" i="4" l="1"/>
  <c r="C200" i="4" s="1"/>
  <c r="M226" i="4"/>
  <c r="B227" i="4" s="1"/>
  <c r="C231" i="4"/>
  <c r="C235" i="4" s="1"/>
  <c r="E197" i="4"/>
  <c r="M193" i="4"/>
  <c r="G165" i="4"/>
  <c r="G169" i="4" s="1"/>
  <c r="G173" i="4" s="1"/>
  <c r="G149" i="4" s="1"/>
  <c r="H165" i="4"/>
  <c r="H169" i="4" s="1"/>
  <c r="H173" i="4" s="1"/>
  <c r="H149" i="4" s="1"/>
  <c r="C169" i="4"/>
  <c r="C173" i="4" s="1"/>
  <c r="C149" i="4" s="1"/>
  <c r="F165" i="4"/>
  <c r="F169" i="4" s="1"/>
  <c r="F173" i="4" s="1"/>
  <c r="F149" i="4" s="1"/>
  <c r="L165" i="4"/>
  <c r="L169" i="4" s="1"/>
  <c r="L173" i="4" s="1"/>
  <c r="L149" i="4" s="1"/>
  <c r="D165" i="4"/>
  <c r="D169" i="4" s="1"/>
  <c r="D173" i="4" s="1"/>
  <c r="D149" i="4" s="1"/>
  <c r="M112" i="4"/>
  <c r="C115" i="4" s="1"/>
  <c r="C119" i="4" s="1"/>
  <c r="J165" i="4"/>
  <c r="J169" i="4" s="1"/>
  <c r="J173" i="4" s="1"/>
  <c r="J149" i="4" s="1"/>
  <c r="E165" i="4"/>
  <c r="E169" i="4" s="1"/>
  <c r="E173" i="4" s="1"/>
  <c r="E149" i="4" s="1"/>
  <c r="K165" i="4"/>
  <c r="K169" i="4" s="1"/>
  <c r="K173" i="4" s="1"/>
  <c r="K149" i="4" s="1"/>
  <c r="I165" i="4"/>
  <c r="I169" i="4" s="1"/>
  <c r="I173" i="4" s="1"/>
  <c r="I149" i="4" s="1"/>
  <c r="C114" i="4"/>
  <c r="C118" i="4" s="1"/>
  <c r="H114" i="4"/>
  <c r="H118" i="4" s="1"/>
  <c r="H126" i="4" s="1"/>
  <c r="H130" i="4" s="1"/>
  <c r="H134" i="4" s="1"/>
  <c r="F114" i="4"/>
  <c r="F118" i="4" s="1"/>
  <c r="F126" i="4" s="1"/>
  <c r="F130" i="4" s="1"/>
  <c r="F134" i="4" s="1"/>
  <c r="L114" i="4"/>
  <c r="L118" i="4" s="1"/>
  <c r="L126" i="4" s="1"/>
  <c r="L130" i="4" s="1"/>
  <c r="L134" i="4" s="1"/>
  <c r="K114" i="4"/>
  <c r="K118" i="4" s="1"/>
  <c r="K126" i="4" s="1"/>
  <c r="K130" i="4" s="1"/>
  <c r="K134" i="4" s="1"/>
  <c r="I114" i="4"/>
  <c r="I118" i="4" s="1"/>
  <c r="I126" i="4" s="1"/>
  <c r="I130" i="4" s="1"/>
  <c r="I134" i="4" s="1"/>
  <c r="G114" i="4"/>
  <c r="G118" i="4" s="1"/>
  <c r="G126" i="4" s="1"/>
  <c r="G130" i="4" s="1"/>
  <c r="G134" i="4" s="1"/>
  <c r="D114" i="4"/>
  <c r="D118" i="4" s="1"/>
  <c r="D126" i="4" s="1"/>
  <c r="D130" i="4" s="1"/>
  <c r="D134" i="4" s="1"/>
  <c r="E114" i="4"/>
  <c r="E118" i="4" s="1"/>
  <c r="E126" i="4" s="1"/>
  <c r="E130" i="4" s="1"/>
  <c r="E134" i="4" s="1"/>
  <c r="J114" i="4"/>
  <c r="J118" i="4" s="1"/>
  <c r="J126" i="4" s="1"/>
  <c r="J130" i="4" s="1"/>
  <c r="J134" i="4" s="1"/>
  <c r="C204" i="4" l="1"/>
  <c r="G200" i="4"/>
  <c r="G204" i="4" s="1"/>
  <c r="G208" i="4" s="1"/>
  <c r="G212" i="4" s="1"/>
  <c r="G216" i="4" s="1"/>
  <c r="J200" i="4"/>
  <c r="J204" i="4" s="1"/>
  <c r="J208" i="4" s="1"/>
  <c r="J212" i="4" s="1"/>
  <c r="J216" i="4" s="1"/>
  <c r="I200" i="4"/>
  <c r="I204" i="4" s="1"/>
  <c r="I208" i="4" s="1"/>
  <c r="I212" i="4" s="1"/>
  <c r="I216" i="4" s="1"/>
  <c r="D200" i="4"/>
  <c r="D204" i="4" s="1"/>
  <c r="D208" i="4" s="1"/>
  <c r="D212" i="4" s="1"/>
  <c r="D216" i="4" s="1"/>
  <c r="H200" i="4"/>
  <c r="H204" i="4" s="1"/>
  <c r="H208" i="4" s="1"/>
  <c r="H212" i="4" s="1"/>
  <c r="H216" i="4" s="1"/>
  <c r="L200" i="4"/>
  <c r="L204" i="4" s="1"/>
  <c r="L208" i="4" s="1"/>
  <c r="L212" i="4" s="1"/>
  <c r="L216" i="4" s="1"/>
  <c r="F200" i="4"/>
  <c r="F204" i="4" s="1"/>
  <c r="F208" i="4" s="1"/>
  <c r="F212" i="4" s="1"/>
  <c r="F216" i="4" s="1"/>
  <c r="K200" i="4"/>
  <c r="K204" i="4" s="1"/>
  <c r="K208" i="4" s="1"/>
  <c r="K212" i="4" s="1"/>
  <c r="K216" i="4" s="1"/>
  <c r="E200" i="4"/>
  <c r="E204" i="4" s="1"/>
  <c r="E208" i="4" s="1"/>
  <c r="E212" i="4" s="1"/>
  <c r="E216" i="4" s="1"/>
  <c r="M235" i="4"/>
  <c r="C239" i="4" s="1"/>
  <c r="M197" i="4"/>
  <c r="C126" i="4"/>
  <c r="M118" i="4"/>
  <c r="C127" i="4"/>
  <c r="L115" i="4"/>
  <c r="L119" i="4" s="1"/>
  <c r="L127" i="4" s="1"/>
  <c r="L131" i="4" s="1"/>
  <c r="L135" i="4" s="1"/>
  <c r="G115" i="4"/>
  <c r="G119" i="4" s="1"/>
  <c r="G127" i="4" s="1"/>
  <c r="G131" i="4" s="1"/>
  <c r="G135" i="4" s="1"/>
  <c r="I115" i="4"/>
  <c r="I119" i="4" s="1"/>
  <c r="I127" i="4" s="1"/>
  <c r="I131" i="4" s="1"/>
  <c r="I135" i="4" s="1"/>
  <c r="H115" i="4"/>
  <c r="H119" i="4" s="1"/>
  <c r="H127" i="4" s="1"/>
  <c r="H131" i="4" s="1"/>
  <c r="H135" i="4" s="1"/>
  <c r="J115" i="4"/>
  <c r="J119" i="4" s="1"/>
  <c r="J127" i="4" s="1"/>
  <c r="J131" i="4" s="1"/>
  <c r="J135" i="4" s="1"/>
  <c r="D115" i="4"/>
  <c r="D119" i="4" s="1"/>
  <c r="D127" i="4" s="1"/>
  <c r="D131" i="4" s="1"/>
  <c r="D135" i="4" s="1"/>
  <c r="F115" i="4"/>
  <c r="F119" i="4" s="1"/>
  <c r="F127" i="4" s="1"/>
  <c r="F131" i="4" s="1"/>
  <c r="F135" i="4" s="1"/>
  <c r="E115" i="4"/>
  <c r="E119" i="4" s="1"/>
  <c r="E127" i="4" s="1"/>
  <c r="E131" i="4" s="1"/>
  <c r="E135" i="4" s="1"/>
  <c r="K115" i="4"/>
  <c r="K119" i="4" s="1"/>
  <c r="K127" i="4" s="1"/>
  <c r="K131" i="4" s="1"/>
  <c r="K135" i="4" s="1"/>
  <c r="M200" i="4" l="1"/>
  <c r="C208" i="4"/>
  <c r="M204" i="4"/>
  <c r="C243" i="4"/>
  <c r="I239" i="4"/>
  <c r="I243" i="4" s="1"/>
  <c r="I246" i="4" s="1"/>
  <c r="I251" i="4" s="1"/>
  <c r="I36" i="4" s="1"/>
  <c r="F239" i="4"/>
  <c r="F243" i="4" s="1"/>
  <c r="F246" i="4" s="1"/>
  <c r="F251" i="4" s="1"/>
  <c r="F36" i="4" s="1"/>
  <c r="K239" i="4"/>
  <c r="K243" i="4" s="1"/>
  <c r="K246" i="4" s="1"/>
  <c r="K251" i="4" s="1"/>
  <c r="K36" i="4" s="1"/>
  <c r="D239" i="4"/>
  <c r="D243" i="4" s="1"/>
  <c r="D246" i="4" s="1"/>
  <c r="D251" i="4" s="1"/>
  <c r="D36" i="4" s="1"/>
  <c r="G239" i="4"/>
  <c r="G243" i="4" s="1"/>
  <c r="G246" i="4" s="1"/>
  <c r="G251" i="4" s="1"/>
  <c r="G36" i="4" s="1"/>
  <c r="J239" i="4"/>
  <c r="J243" i="4" s="1"/>
  <c r="J246" i="4" s="1"/>
  <c r="J251" i="4" s="1"/>
  <c r="J36" i="4" s="1"/>
  <c r="H239" i="4"/>
  <c r="H243" i="4" s="1"/>
  <c r="H246" i="4" s="1"/>
  <c r="H251" i="4" s="1"/>
  <c r="H36" i="4" s="1"/>
  <c r="E239" i="4"/>
  <c r="E243" i="4" s="1"/>
  <c r="E246" i="4" s="1"/>
  <c r="E251" i="4" s="1"/>
  <c r="E36" i="4" s="1"/>
  <c r="L239" i="4"/>
  <c r="L243" i="4" s="1"/>
  <c r="L246" i="4" s="1"/>
  <c r="L251" i="4" s="1"/>
  <c r="L36" i="4" s="1"/>
  <c r="D201" i="4"/>
  <c r="D205" i="4" s="1"/>
  <c r="D209" i="4" s="1"/>
  <c r="D213" i="4" s="1"/>
  <c r="D217" i="4" s="1"/>
  <c r="K201" i="4"/>
  <c r="K205" i="4" s="1"/>
  <c r="K209" i="4" s="1"/>
  <c r="K213" i="4" s="1"/>
  <c r="K217" i="4" s="1"/>
  <c r="F201" i="4"/>
  <c r="F205" i="4" s="1"/>
  <c r="F209" i="4" s="1"/>
  <c r="F213" i="4" s="1"/>
  <c r="F217" i="4" s="1"/>
  <c r="H201" i="4"/>
  <c r="H205" i="4" s="1"/>
  <c r="H209" i="4" s="1"/>
  <c r="H213" i="4" s="1"/>
  <c r="H217" i="4" s="1"/>
  <c r="G201" i="4"/>
  <c r="G205" i="4" s="1"/>
  <c r="G209" i="4" s="1"/>
  <c r="G213" i="4" s="1"/>
  <c r="G217" i="4" s="1"/>
  <c r="I201" i="4"/>
  <c r="I205" i="4" s="1"/>
  <c r="I209" i="4" s="1"/>
  <c r="I213" i="4" s="1"/>
  <c r="I217" i="4" s="1"/>
  <c r="L201" i="4"/>
  <c r="L205" i="4" s="1"/>
  <c r="L209" i="4" s="1"/>
  <c r="L213" i="4" s="1"/>
  <c r="L217" i="4" s="1"/>
  <c r="J201" i="4"/>
  <c r="J205" i="4" s="1"/>
  <c r="J209" i="4" s="1"/>
  <c r="J213" i="4" s="1"/>
  <c r="J217" i="4" s="1"/>
  <c r="C201" i="4"/>
  <c r="E201" i="4"/>
  <c r="E205" i="4" s="1"/>
  <c r="E209" i="4" s="1"/>
  <c r="E213" i="4" s="1"/>
  <c r="E217" i="4" s="1"/>
  <c r="C130" i="4"/>
  <c r="C134" i="4" s="1"/>
  <c r="M126" i="4"/>
  <c r="N126" i="4" s="1"/>
  <c r="M119" i="4"/>
  <c r="M127" i="4"/>
  <c r="C131" i="4"/>
  <c r="M208" i="4" l="1"/>
  <c r="B208" i="4" s="1"/>
  <c r="C212" i="4"/>
  <c r="G42" i="4"/>
  <c r="G12" i="6" s="1"/>
  <c r="G16" i="6" s="1"/>
  <c r="G47" i="4"/>
  <c r="D47" i="4"/>
  <c r="D42" i="4"/>
  <c r="D12" i="6" s="1"/>
  <c r="D16" i="6" s="1"/>
  <c r="K42" i="4"/>
  <c r="K12" i="6" s="1"/>
  <c r="K16" i="6" s="1"/>
  <c r="AA8" i="6" s="1"/>
  <c r="K47" i="4"/>
  <c r="F42" i="4"/>
  <c r="F12" i="6" s="1"/>
  <c r="F16" i="6" s="1"/>
  <c r="F47" i="4"/>
  <c r="L42" i="4"/>
  <c r="L12" i="6" s="1"/>
  <c r="L16" i="6" s="1"/>
  <c r="L47" i="4"/>
  <c r="I47" i="4"/>
  <c r="I42" i="4"/>
  <c r="I12" i="6" s="1"/>
  <c r="I16" i="6" s="1"/>
  <c r="I97" i="6" s="1"/>
  <c r="J42" i="4"/>
  <c r="J12" i="6" s="1"/>
  <c r="J16" i="6" s="1"/>
  <c r="J97" i="6" s="1"/>
  <c r="J47" i="4"/>
  <c r="E42" i="4"/>
  <c r="E12" i="6" s="1"/>
  <c r="E16" i="6" s="1"/>
  <c r="E97" i="6" s="1"/>
  <c r="E47" i="4"/>
  <c r="C246" i="4"/>
  <c r="M243" i="4"/>
  <c r="H47" i="4"/>
  <c r="H42" i="4"/>
  <c r="H12" i="6" s="1"/>
  <c r="H16" i="6" s="1"/>
  <c r="M239" i="4"/>
  <c r="C205" i="4"/>
  <c r="M201" i="4"/>
  <c r="C135" i="4"/>
  <c r="N127" i="4"/>
  <c r="M134" i="4"/>
  <c r="C138" i="4" s="1"/>
  <c r="C142" i="4" s="1"/>
  <c r="C146" i="4" s="1"/>
  <c r="C154" i="4" s="1"/>
  <c r="U8" i="6" l="1"/>
  <c r="U25" i="6" s="1"/>
  <c r="Y8" i="6"/>
  <c r="Y25" i="6" s="1"/>
  <c r="K97" i="6"/>
  <c r="M212" i="4"/>
  <c r="C216" i="4"/>
  <c r="F97" i="6"/>
  <c r="V8" i="6"/>
  <c r="H97" i="6"/>
  <c r="X8" i="6"/>
  <c r="Z8" i="6"/>
  <c r="Z32" i="6" s="1"/>
  <c r="C251" i="4"/>
  <c r="C36" i="4" s="1"/>
  <c r="M246" i="4"/>
  <c r="B247" i="4" s="1"/>
  <c r="AB8" i="6"/>
  <c r="L97" i="6"/>
  <c r="G97" i="6"/>
  <c r="W8" i="6"/>
  <c r="M205" i="4"/>
  <c r="C209" i="4"/>
  <c r="D97" i="6"/>
  <c r="T8" i="6"/>
  <c r="M135" i="4"/>
  <c r="C139" i="4" s="1"/>
  <c r="C143" i="4" s="1"/>
  <c r="C147" i="4" s="1"/>
  <c r="C155" i="4" s="1"/>
  <c r="C158" i="4"/>
  <c r="C162" i="4" s="1"/>
  <c r="H138" i="4"/>
  <c r="H142" i="4" s="1"/>
  <c r="H146" i="4" s="1"/>
  <c r="H154" i="4" s="1"/>
  <c r="H158" i="4" s="1"/>
  <c r="H162" i="4" s="1"/>
  <c r="D138" i="4"/>
  <c r="D142" i="4" s="1"/>
  <c r="D146" i="4" s="1"/>
  <c r="D154" i="4" s="1"/>
  <c r="D158" i="4" s="1"/>
  <c r="D162" i="4" s="1"/>
  <c r="I138" i="4"/>
  <c r="I142" i="4" s="1"/>
  <c r="I146" i="4" s="1"/>
  <c r="I154" i="4" s="1"/>
  <c r="I158" i="4" s="1"/>
  <c r="I162" i="4" s="1"/>
  <c r="F138" i="4"/>
  <c r="F142" i="4" s="1"/>
  <c r="F146" i="4" s="1"/>
  <c r="F154" i="4" s="1"/>
  <c r="F158" i="4" s="1"/>
  <c r="F162" i="4" s="1"/>
  <c r="G138" i="4"/>
  <c r="G142" i="4" s="1"/>
  <c r="G146" i="4" s="1"/>
  <c r="G154" i="4" s="1"/>
  <c r="G158" i="4" s="1"/>
  <c r="G162" i="4" s="1"/>
  <c r="J138" i="4"/>
  <c r="J142" i="4" s="1"/>
  <c r="J146" i="4" s="1"/>
  <c r="J154" i="4" s="1"/>
  <c r="J158" i="4" s="1"/>
  <c r="J162" i="4" s="1"/>
  <c r="E138" i="4"/>
  <c r="E142" i="4" s="1"/>
  <c r="E146" i="4" s="1"/>
  <c r="E154" i="4" s="1"/>
  <c r="E158" i="4" s="1"/>
  <c r="E162" i="4" s="1"/>
  <c r="K138" i="4"/>
  <c r="K142" i="4" s="1"/>
  <c r="K146" i="4" s="1"/>
  <c r="K154" i="4" s="1"/>
  <c r="K158" i="4" s="1"/>
  <c r="K162" i="4" s="1"/>
  <c r="L138" i="4"/>
  <c r="L142" i="4" s="1"/>
  <c r="L146" i="4" s="1"/>
  <c r="L154" i="4" s="1"/>
  <c r="L158" i="4" s="1"/>
  <c r="L162" i="4" s="1"/>
  <c r="AA32" i="6"/>
  <c r="AA29" i="6"/>
  <c r="AA25" i="6"/>
  <c r="Y32" i="6" l="1"/>
  <c r="U32" i="6"/>
  <c r="U29" i="6"/>
  <c r="Y29" i="6"/>
  <c r="Z25" i="6"/>
  <c r="Z29" i="6"/>
  <c r="M216" i="4"/>
  <c r="C220" i="4" s="1"/>
  <c r="M251" i="4"/>
  <c r="AB32" i="6"/>
  <c r="AB25" i="6"/>
  <c r="AB29" i="6"/>
  <c r="X32" i="6"/>
  <c r="X25" i="6"/>
  <c r="X29" i="6"/>
  <c r="W29" i="6"/>
  <c r="W25" i="6"/>
  <c r="W32" i="6"/>
  <c r="V29" i="6"/>
  <c r="V25" i="6"/>
  <c r="V32" i="6"/>
  <c r="M209" i="4"/>
  <c r="B209" i="4" s="1"/>
  <c r="C213" i="4"/>
  <c r="C159" i="4"/>
  <c r="C163" i="4" s="1"/>
  <c r="M154" i="4"/>
  <c r="N154" i="4" s="1"/>
  <c r="M162" i="4"/>
  <c r="D166" i="4" s="1"/>
  <c r="E139" i="4"/>
  <c r="E143" i="4" s="1"/>
  <c r="E147" i="4" s="1"/>
  <c r="E155" i="4" s="1"/>
  <c r="E159" i="4" s="1"/>
  <c r="E163" i="4" s="1"/>
  <c r="K139" i="4"/>
  <c r="K143" i="4" s="1"/>
  <c r="K147" i="4" s="1"/>
  <c r="K155" i="4" s="1"/>
  <c r="K159" i="4" s="1"/>
  <c r="K163" i="4" s="1"/>
  <c r="H139" i="4"/>
  <c r="H143" i="4" s="1"/>
  <c r="H147" i="4" s="1"/>
  <c r="H155" i="4" s="1"/>
  <c r="H159" i="4" s="1"/>
  <c r="H163" i="4" s="1"/>
  <c r="G139" i="4"/>
  <c r="G143" i="4" s="1"/>
  <c r="G147" i="4" s="1"/>
  <c r="G155" i="4" s="1"/>
  <c r="G159" i="4" s="1"/>
  <c r="G163" i="4" s="1"/>
  <c r="I139" i="4"/>
  <c r="I143" i="4" s="1"/>
  <c r="I147" i="4" s="1"/>
  <c r="I155" i="4" s="1"/>
  <c r="I159" i="4" s="1"/>
  <c r="I163" i="4" s="1"/>
  <c r="L139" i="4"/>
  <c r="L143" i="4" s="1"/>
  <c r="L147" i="4" s="1"/>
  <c r="L155" i="4" s="1"/>
  <c r="L159" i="4" s="1"/>
  <c r="L163" i="4" s="1"/>
  <c r="D139" i="4"/>
  <c r="D143" i="4" s="1"/>
  <c r="D147" i="4" s="1"/>
  <c r="D155" i="4" s="1"/>
  <c r="D159" i="4" s="1"/>
  <c r="D163" i="4" s="1"/>
  <c r="F139" i="4"/>
  <c r="F143" i="4" s="1"/>
  <c r="F147" i="4" s="1"/>
  <c r="F155" i="4" s="1"/>
  <c r="F159" i="4" s="1"/>
  <c r="F163" i="4" s="1"/>
  <c r="J139" i="4"/>
  <c r="J143" i="4" s="1"/>
  <c r="J147" i="4" s="1"/>
  <c r="J155" i="4" s="1"/>
  <c r="J159" i="4" s="1"/>
  <c r="J163" i="4" s="1"/>
  <c r="T25" i="6"/>
  <c r="T29" i="6"/>
  <c r="T32" i="6"/>
  <c r="D170" i="4" l="1"/>
  <c r="D174" i="4" s="1"/>
  <c r="D150" i="4" s="1"/>
  <c r="I166" i="4"/>
  <c r="J166" i="4"/>
  <c r="J170" i="4" s="1"/>
  <c r="J174" i="4" s="1"/>
  <c r="J150" i="4" s="1"/>
  <c r="F166" i="4"/>
  <c r="F170" i="4" s="1"/>
  <c r="F174" i="4" s="1"/>
  <c r="F150" i="4" s="1"/>
  <c r="L166" i="4"/>
  <c r="L170" i="4" s="1"/>
  <c r="L174" i="4" s="1"/>
  <c r="L150" i="4" s="1"/>
  <c r="L220" i="4"/>
  <c r="L224" i="4" s="1"/>
  <c r="L227" i="4" s="1"/>
  <c r="L232" i="4" s="1"/>
  <c r="L236" i="4" s="1"/>
  <c r="E220" i="4"/>
  <c r="E224" i="4" s="1"/>
  <c r="E227" i="4" s="1"/>
  <c r="E232" i="4" s="1"/>
  <c r="E236" i="4" s="1"/>
  <c r="H220" i="4"/>
  <c r="H224" i="4" s="1"/>
  <c r="H227" i="4" s="1"/>
  <c r="H232" i="4" s="1"/>
  <c r="H236" i="4" s="1"/>
  <c r="F220" i="4"/>
  <c r="F224" i="4" s="1"/>
  <c r="F227" i="4" s="1"/>
  <c r="F232" i="4" s="1"/>
  <c r="F236" i="4" s="1"/>
  <c r="D220" i="4"/>
  <c r="D224" i="4" s="1"/>
  <c r="D227" i="4" s="1"/>
  <c r="D232" i="4" s="1"/>
  <c r="D236" i="4" s="1"/>
  <c r="I220" i="4"/>
  <c r="I224" i="4" s="1"/>
  <c r="I227" i="4" s="1"/>
  <c r="I232" i="4" s="1"/>
  <c r="I236" i="4" s="1"/>
  <c r="G220" i="4"/>
  <c r="G224" i="4" s="1"/>
  <c r="G227" i="4" s="1"/>
  <c r="G232" i="4" s="1"/>
  <c r="G236" i="4" s="1"/>
  <c r="J220" i="4"/>
  <c r="J224" i="4" s="1"/>
  <c r="J227" i="4" s="1"/>
  <c r="J232" i="4" s="1"/>
  <c r="J236" i="4" s="1"/>
  <c r="K220" i="4"/>
  <c r="K224" i="4" s="1"/>
  <c r="K227" i="4" s="1"/>
  <c r="K232" i="4" s="1"/>
  <c r="K236" i="4" s="1"/>
  <c r="C224" i="4"/>
  <c r="C47" i="4"/>
  <c r="M47" i="4" s="1"/>
  <c r="C42" i="4"/>
  <c r="C12" i="6" s="1"/>
  <c r="C217" i="4"/>
  <c r="M213" i="4"/>
  <c r="C166" i="4"/>
  <c r="C170" i="4" s="1"/>
  <c r="C174" i="4" s="1"/>
  <c r="C150" i="4" s="1"/>
  <c r="I170" i="4"/>
  <c r="I174" i="4" s="1"/>
  <c r="I150" i="4" s="1"/>
  <c r="K166" i="4"/>
  <c r="K170" i="4" s="1"/>
  <c r="K174" i="4" s="1"/>
  <c r="K150" i="4" s="1"/>
  <c r="G166" i="4"/>
  <c r="G170" i="4" s="1"/>
  <c r="G174" i="4" s="1"/>
  <c r="G150" i="4" s="1"/>
  <c r="H166" i="4"/>
  <c r="H170" i="4" s="1"/>
  <c r="H174" i="4" s="1"/>
  <c r="H150" i="4" s="1"/>
  <c r="M163" i="4"/>
  <c r="I167" i="4" s="1"/>
  <c r="E166" i="4"/>
  <c r="E170" i="4" s="1"/>
  <c r="E174" i="4" s="1"/>
  <c r="E150" i="4" s="1"/>
  <c r="M155" i="4"/>
  <c r="N155" i="4" s="1"/>
  <c r="M220" i="4" l="1"/>
  <c r="M224" i="4"/>
  <c r="C227" i="4"/>
  <c r="C16" i="6"/>
  <c r="M12" i="6"/>
  <c r="M217" i="4"/>
  <c r="I171" i="4"/>
  <c r="I175" i="4" s="1"/>
  <c r="I151" i="4" s="1"/>
  <c r="C167" i="4"/>
  <c r="C171" i="4" s="1"/>
  <c r="C175" i="4" s="1"/>
  <c r="C151" i="4" s="1"/>
  <c r="E167" i="4"/>
  <c r="E171" i="4" s="1"/>
  <c r="E175" i="4" s="1"/>
  <c r="E151" i="4" s="1"/>
  <c r="L167" i="4"/>
  <c r="L171" i="4" s="1"/>
  <c r="L175" i="4" s="1"/>
  <c r="L151" i="4" s="1"/>
  <c r="G167" i="4"/>
  <c r="G171" i="4" s="1"/>
  <c r="G175" i="4" s="1"/>
  <c r="G151" i="4" s="1"/>
  <c r="H167" i="4"/>
  <c r="H171" i="4" s="1"/>
  <c r="H175" i="4" s="1"/>
  <c r="H151" i="4" s="1"/>
  <c r="J167" i="4"/>
  <c r="J171" i="4" s="1"/>
  <c r="J175" i="4" s="1"/>
  <c r="J151" i="4" s="1"/>
  <c r="F167" i="4"/>
  <c r="F171" i="4" s="1"/>
  <c r="F175" i="4" s="1"/>
  <c r="F151" i="4" s="1"/>
  <c r="K167" i="4"/>
  <c r="K171" i="4" s="1"/>
  <c r="K175" i="4" s="1"/>
  <c r="K151" i="4" s="1"/>
  <c r="D167" i="4"/>
  <c r="D171" i="4" s="1"/>
  <c r="D175" i="4" s="1"/>
  <c r="D151" i="4" s="1"/>
  <c r="M227" i="4" l="1"/>
  <c r="B228" i="4" s="1"/>
  <c r="C232" i="4"/>
  <c r="C236" i="4" s="1"/>
  <c r="C97" i="6"/>
  <c r="S8" i="6"/>
  <c r="M16" i="6"/>
  <c r="D221" i="4"/>
  <c r="D225" i="4" s="1"/>
  <c r="D228" i="4" s="1"/>
  <c r="D233" i="4" s="1"/>
  <c r="D237" i="4" s="1"/>
  <c r="J221" i="4"/>
  <c r="J225" i="4" s="1"/>
  <c r="J228" i="4" s="1"/>
  <c r="J233" i="4" s="1"/>
  <c r="J237" i="4" s="1"/>
  <c r="L221" i="4"/>
  <c r="L225" i="4" s="1"/>
  <c r="L228" i="4" s="1"/>
  <c r="L233" i="4" s="1"/>
  <c r="L237" i="4" s="1"/>
  <c r="G221" i="4"/>
  <c r="G225" i="4" s="1"/>
  <c r="G228" i="4" s="1"/>
  <c r="G233" i="4" s="1"/>
  <c r="G237" i="4" s="1"/>
  <c r="I221" i="4"/>
  <c r="I225" i="4" s="1"/>
  <c r="I228" i="4" s="1"/>
  <c r="I233" i="4" s="1"/>
  <c r="I237" i="4" s="1"/>
  <c r="H221" i="4"/>
  <c r="H225" i="4" s="1"/>
  <c r="H228" i="4" s="1"/>
  <c r="H233" i="4" s="1"/>
  <c r="H237" i="4" s="1"/>
  <c r="E221" i="4"/>
  <c r="E225" i="4" s="1"/>
  <c r="E228" i="4" s="1"/>
  <c r="E233" i="4" s="1"/>
  <c r="E237" i="4" s="1"/>
  <c r="F221" i="4"/>
  <c r="F225" i="4" s="1"/>
  <c r="F228" i="4" s="1"/>
  <c r="F233" i="4" s="1"/>
  <c r="F237" i="4" s="1"/>
  <c r="K221" i="4"/>
  <c r="K225" i="4" s="1"/>
  <c r="K228" i="4" s="1"/>
  <c r="K233" i="4" s="1"/>
  <c r="K237" i="4" s="1"/>
  <c r="C221" i="4"/>
  <c r="M236" i="4" l="1"/>
  <c r="S25" i="6"/>
  <c r="AC25" i="6" s="1"/>
  <c r="S32" i="6"/>
  <c r="S29" i="6"/>
  <c r="AC8" i="6"/>
  <c r="C225" i="4"/>
  <c r="M221" i="4"/>
  <c r="AD25" i="6" l="1"/>
  <c r="AE25" i="6" s="1"/>
  <c r="M21" i="6" s="1"/>
  <c r="E240" i="4"/>
  <c r="E244" i="4" s="1"/>
  <c r="E247" i="4" s="1"/>
  <c r="E252" i="4" s="1"/>
  <c r="E37" i="4" s="1"/>
  <c r="D240" i="4"/>
  <c r="D244" i="4" s="1"/>
  <c r="D247" i="4" s="1"/>
  <c r="D252" i="4" s="1"/>
  <c r="D37" i="4" s="1"/>
  <c r="F240" i="4"/>
  <c r="F244" i="4" s="1"/>
  <c r="F247" i="4" s="1"/>
  <c r="F252" i="4" s="1"/>
  <c r="F37" i="4" s="1"/>
  <c r="H240" i="4"/>
  <c r="H244" i="4" s="1"/>
  <c r="H247" i="4" s="1"/>
  <c r="H252" i="4" s="1"/>
  <c r="H37" i="4" s="1"/>
  <c r="J240" i="4"/>
  <c r="J244" i="4" s="1"/>
  <c r="J247" i="4" s="1"/>
  <c r="J252" i="4" s="1"/>
  <c r="J37" i="4" s="1"/>
  <c r="I240" i="4"/>
  <c r="I244" i="4" s="1"/>
  <c r="I247" i="4" s="1"/>
  <c r="I252" i="4" s="1"/>
  <c r="I37" i="4" s="1"/>
  <c r="G240" i="4"/>
  <c r="G244" i="4" s="1"/>
  <c r="G247" i="4" s="1"/>
  <c r="G252" i="4" s="1"/>
  <c r="G37" i="4" s="1"/>
  <c r="L240" i="4"/>
  <c r="L244" i="4" s="1"/>
  <c r="L247" i="4" s="1"/>
  <c r="L252" i="4" s="1"/>
  <c r="L37" i="4" s="1"/>
  <c r="K240" i="4"/>
  <c r="K244" i="4" s="1"/>
  <c r="K247" i="4" s="1"/>
  <c r="K252" i="4" s="1"/>
  <c r="K37" i="4" s="1"/>
  <c r="C240" i="4"/>
  <c r="C228" i="4"/>
  <c r="M225" i="4"/>
  <c r="C72" i="6" l="1"/>
  <c r="C73" i="6" s="1"/>
  <c r="I72" i="6"/>
  <c r="I73" i="6" s="1"/>
  <c r="L72" i="6"/>
  <c r="L73" i="6" s="1"/>
  <c r="H72" i="6"/>
  <c r="H73" i="6" s="1"/>
  <c r="J72" i="6"/>
  <c r="J73" i="6" s="1"/>
  <c r="M36" i="6"/>
  <c r="F72" i="6"/>
  <c r="F73" i="6" s="1"/>
  <c r="D72" i="6"/>
  <c r="D73" i="6" s="1"/>
  <c r="E72" i="6"/>
  <c r="E73" i="6" s="1"/>
  <c r="G72" i="6"/>
  <c r="G73" i="6" s="1"/>
  <c r="K72" i="6"/>
  <c r="K73" i="6" s="1"/>
  <c r="L48" i="4"/>
  <c r="L43" i="4"/>
  <c r="L13" i="6" s="1"/>
  <c r="L17" i="6" s="1"/>
  <c r="G43" i="4"/>
  <c r="G13" i="6" s="1"/>
  <c r="G17" i="6" s="1"/>
  <c r="G48" i="4"/>
  <c r="J48" i="4"/>
  <c r="J43" i="4"/>
  <c r="J13" i="6" s="1"/>
  <c r="J17" i="6" s="1"/>
  <c r="H48" i="4"/>
  <c r="H43" i="4"/>
  <c r="H13" i="6" s="1"/>
  <c r="H17" i="6" s="1"/>
  <c r="F48" i="4"/>
  <c r="F43" i="4"/>
  <c r="F13" i="6" s="1"/>
  <c r="F17" i="6" s="1"/>
  <c r="I48" i="4"/>
  <c r="I43" i="4"/>
  <c r="I13" i="6" s="1"/>
  <c r="I17" i="6" s="1"/>
  <c r="D48" i="4"/>
  <c r="D43" i="4"/>
  <c r="D13" i="6" s="1"/>
  <c r="D17" i="6" s="1"/>
  <c r="C244" i="4"/>
  <c r="M240" i="4"/>
  <c r="K48" i="4"/>
  <c r="K43" i="4"/>
  <c r="K13" i="6" s="1"/>
  <c r="K17" i="6" s="1"/>
  <c r="E43" i="4"/>
  <c r="E13" i="6" s="1"/>
  <c r="E17" i="6" s="1"/>
  <c r="E48" i="4"/>
  <c r="M228" i="4"/>
  <c r="B229" i="4" s="1"/>
  <c r="C233" i="4"/>
  <c r="C237" i="4" s="1"/>
  <c r="M73" i="6" l="1"/>
  <c r="H74" i="6" s="1"/>
  <c r="M42" i="6"/>
  <c r="B179" i="6"/>
  <c r="H98" i="6"/>
  <c r="X9" i="6"/>
  <c r="C247" i="4"/>
  <c r="M244" i="4"/>
  <c r="I98" i="6"/>
  <c r="Y9" i="6"/>
  <c r="D98" i="6"/>
  <c r="T9" i="6"/>
  <c r="E98" i="6"/>
  <c r="U9" i="6"/>
  <c r="G98" i="6"/>
  <c r="W9" i="6"/>
  <c r="AA9" i="6"/>
  <c r="K98" i="6"/>
  <c r="V9" i="6"/>
  <c r="F98" i="6"/>
  <c r="L98" i="6"/>
  <c r="AB9" i="6"/>
  <c r="Z9" i="6"/>
  <c r="J98" i="6"/>
  <c r="M237" i="4"/>
  <c r="D74" i="6" l="1"/>
  <c r="D75" i="6" s="1"/>
  <c r="D76" i="6" s="1"/>
  <c r="D100" i="6" s="1"/>
  <c r="D103" i="6" s="1"/>
  <c r="D106" i="6" s="1"/>
  <c r="D121" i="6" s="1"/>
  <c r="F74" i="6"/>
  <c r="F75" i="6" s="1"/>
  <c r="F76" i="6" s="1"/>
  <c r="F100" i="6" s="1"/>
  <c r="F103" i="6" s="1"/>
  <c r="F106" i="6" s="1"/>
  <c r="F121" i="6" s="1"/>
  <c r="G74" i="6"/>
  <c r="G75" i="6" s="1"/>
  <c r="G76" i="6" s="1"/>
  <c r="G100" i="6" s="1"/>
  <c r="G103" i="6" s="1"/>
  <c r="G106" i="6" s="1"/>
  <c r="E74" i="6"/>
  <c r="E179" i="6" s="1"/>
  <c r="E183" i="6" s="1"/>
  <c r="E187" i="6" s="1"/>
  <c r="E191" i="6" s="1"/>
  <c r="E195" i="6" s="1"/>
  <c r="J74" i="6"/>
  <c r="J179" i="6" s="1"/>
  <c r="J183" i="6" s="1"/>
  <c r="J187" i="6" s="1"/>
  <c r="J191" i="6" s="1"/>
  <c r="J195" i="6" s="1"/>
  <c r="I74" i="6"/>
  <c r="I179" i="6" s="1"/>
  <c r="I183" i="6" s="1"/>
  <c r="I187" i="6" s="1"/>
  <c r="I191" i="6" s="1"/>
  <c r="I195" i="6" s="1"/>
  <c r="H179" i="6"/>
  <c r="H183" i="6" s="1"/>
  <c r="H187" i="6" s="1"/>
  <c r="H191" i="6" s="1"/>
  <c r="H195" i="6" s="1"/>
  <c r="H75" i="6"/>
  <c r="H76" i="6" s="1"/>
  <c r="H100" i="6" s="1"/>
  <c r="H103" i="6" s="1"/>
  <c r="H106" i="6" s="1"/>
  <c r="K74" i="6"/>
  <c r="K75" i="6" s="1"/>
  <c r="K76" i="6" s="1"/>
  <c r="K100" i="6" s="1"/>
  <c r="K103" i="6" s="1"/>
  <c r="K106" i="6" s="1"/>
  <c r="K110" i="6" s="1"/>
  <c r="L74" i="6"/>
  <c r="C74" i="6"/>
  <c r="G179" i="6"/>
  <c r="G183" i="6" s="1"/>
  <c r="G187" i="6" s="1"/>
  <c r="G191" i="6" s="1"/>
  <c r="G195" i="6" s="1"/>
  <c r="D179" i="6"/>
  <c r="D183" i="6" s="1"/>
  <c r="D187" i="6" s="1"/>
  <c r="D191" i="6" s="1"/>
  <c r="D195" i="6" s="1"/>
  <c r="T30" i="6"/>
  <c r="T26" i="6"/>
  <c r="T33" i="6"/>
  <c r="AA33" i="6"/>
  <c r="AA30" i="6"/>
  <c r="AA26" i="6"/>
  <c r="Y33" i="6"/>
  <c r="Y26" i="6"/>
  <c r="Y30" i="6"/>
  <c r="W33" i="6"/>
  <c r="W26" i="6"/>
  <c r="W30" i="6"/>
  <c r="Z33" i="6"/>
  <c r="Z30" i="6"/>
  <c r="Z26" i="6"/>
  <c r="M247" i="4"/>
  <c r="B248" i="4" s="1"/>
  <c r="C252" i="4"/>
  <c r="C37" i="4" s="1"/>
  <c r="AB33" i="6"/>
  <c r="AB30" i="6"/>
  <c r="AB26" i="6"/>
  <c r="U33" i="6"/>
  <c r="U30" i="6"/>
  <c r="U26" i="6"/>
  <c r="X26" i="6"/>
  <c r="X33" i="6"/>
  <c r="X30" i="6"/>
  <c r="V26" i="6"/>
  <c r="V30" i="6"/>
  <c r="V33" i="6"/>
  <c r="G121" i="6"/>
  <c r="G110" i="6"/>
  <c r="I241" i="4"/>
  <c r="I245" i="4" s="1"/>
  <c r="I248" i="4" s="1"/>
  <c r="I253" i="4" s="1"/>
  <c r="I38" i="4" s="1"/>
  <c r="F241" i="4"/>
  <c r="F245" i="4" s="1"/>
  <c r="F248" i="4" s="1"/>
  <c r="F253" i="4" s="1"/>
  <c r="F38" i="4" s="1"/>
  <c r="E241" i="4"/>
  <c r="E245" i="4" s="1"/>
  <c r="E248" i="4" s="1"/>
  <c r="E253" i="4" s="1"/>
  <c r="E38" i="4" s="1"/>
  <c r="G241" i="4"/>
  <c r="G245" i="4" s="1"/>
  <c r="G248" i="4" s="1"/>
  <c r="G253" i="4" s="1"/>
  <c r="G38" i="4" s="1"/>
  <c r="L241" i="4"/>
  <c r="L245" i="4" s="1"/>
  <c r="L248" i="4" s="1"/>
  <c r="L253" i="4" s="1"/>
  <c r="L38" i="4" s="1"/>
  <c r="H241" i="4"/>
  <c r="H245" i="4" s="1"/>
  <c r="H248" i="4" s="1"/>
  <c r="H253" i="4" s="1"/>
  <c r="H38" i="4" s="1"/>
  <c r="J241" i="4"/>
  <c r="J245" i="4" s="1"/>
  <c r="J248" i="4" s="1"/>
  <c r="J253" i="4" s="1"/>
  <c r="J38" i="4" s="1"/>
  <c r="D241" i="4"/>
  <c r="D245" i="4" s="1"/>
  <c r="D248" i="4" s="1"/>
  <c r="D253" i="4" s="1"/>
  <c r="D38" i="4" s="1"/>
  <c r="K241" i="4"/>
  <c r="K245" i="4" s="1"/>
  <c r="K248" i="4" s="1"/>
  <c r="K253" i="4" s="1"/>
  <c r="K38" i="4" s="1"/>
  <c r="C241" i="4"/>
  <c r="D110" i="6" l="1"/>
  <c r="F179" i="6"/>
  <c r="F183" i="6" s="1"/>
  <c r="F187" i="6" s="1"/>
  <c r="F191" i="6" s="1"/>
  <c r="F195" i="6" s="1"/>
  <c r="F110" i="6"/>
  <c r="I75" i="6"/>
  <c r="I76" i="6" s="1"/>
  <c r="I100" i="6" s="1"/>
  <c r="I103" i="6" s="1"/>
  <c r="I106" i="6" s="1"/>
  <c r="I110" i="6" s="1"/>
  <c r="E75" i="6"/>
  <c r="E76" i="6" s="1"/>
  <c r="E100" i="6" s="1"/>
  <c r="E103" i="6" s="1"/>
  <c r="E106" i="6" s="1"/>
  <c r="J75" i="6"/>
  <c r="J76" i="6" s="1"/>
  <c r="J100" i="6" s="1"/>
  <c r="J103" i="6" s="1"/>
  <c r="J106" i="6" s="1"/>
  <c r="J110" i="6" s="1"/>
  <c r="K179" i="6"/>
  <c r="K183" i="6" s="1"/>
  <c r="K187" i="6" s="1"/>
  <c r="K191" i="6" s="1"/>
  <c r="K195" i="6" s="1"/>
  <c r="K121" i="6"/>
  <c r="C75" i="6"/>
  <c r="C179" i="6"/>
  <c r="C183" i="6" s="1"/>
  <c r="C187" i="6" s="1"/>
  <c r="M74" i="6"/>
  <c r="H110" i="6"/>
  <c r="H121" i="6"/>
  <c r="L179" i="6"/>
  <c r="L183" i="6" s="1"/>
  <c r="L187" i="6" s="1"/>
  <c r="L191" i="6" s="1"/>
  <c r="L195" i="6" s="1"/>
  <c r="L75" i="6"/>
  <c r="L76" i="6" s="1"/>
  <c r="L100" i="6" s="1"/>
  <c r="L103" i="6" s="1"/>
  <c r="L106" i="6" s="1"/>
  <c r="M252" i="4"/>
  <c r="D39" i="4"/>
  <c r="D40" i="4" s="1"/>
  <c r="D44" i="4"/>
  <c r="D49" i="4"/>
  <c r="D50" i="4" s="1"/>
  <c r="J39" i="4"/>
  <c r="J40" i="4" s="1"/>
  <c r="J49" i="4"/>
  <c r="J50" i="4" s="1"/>
  <c r="J44" i="4"/>
  <c r="H39" i="4"/>
  <c r="H40" i="4" s="1"/>
  <c r="H44" i="4"/>
  <c r="H49" i="4"/>
  <c r="H50" i="4" s="1"/>
  <c r="L39" i="4"/>
  <c r="L40" i="4" s="1"/>
  <c r="L44" i="4"/>
  <c r="L49" i="4"/>
  <c r="L50" i="4" s="1"/>
  <c r="K39" i="4"/>
  <c r="K40" i="4" s="1"/>
  <c r="K44" i="4"/>
  <c r="K49" i="4"/>
  <c r="K50" i="4" s="1"/>
  <c r="G39" i="4"/>
  <c r="G40" i="4" s="1"/>
  <c r="G49" i="4"/>
  <c r="G50" i="4" s="1"/>
  <c r="G44" i="4"/>
  <c r="C245" i="4"/>
  <c r="M241" i="4"/>
  <c r="E39" i="4"/>
  <c r="E40" i="4" s="1"/>
  <c r="E49" i="4"/>
  <c r="E50" i="4" s="1"/>
  <c r="E52" i="4" s="1"/>
  <c r="E53" i="4" s="1"/>
  <c r="E44" i="4"/>
  <c r="F39" i="4"/>
  <c r="F40" i="4" s="1"/>
  <c r="F49" i="4"/>
  <c r="F50" i="4" s="1"/>
  <c r="F44" i="4"/>
  <c r="I39" i="4"/>
  <c r="I40" i="4" s="1"/>
  <c r="I49" i="4"/>
  <c r="I50" i="4" s="1"/>
  <c r="I44" i="4"/>
  <c r="I121" i="6" l="1"/>
  <c r="E121" i="6"/>
  <c r="E110" i="6"/>
  <c r="J121" i="6"/>
  <c r="C76" i="6"/>
  <c r="M75" i="6"/>
  <c r="M183" i="6"/>
  <c r="M179" i="6"/>
  <c r="L110" i="6"/>
  <c r="L121" i="6"/>
  <c r="C43" i="4"/>
  <c r="C13" i="6" s="1"/>
  <c r="C48" i="4"/>
  <c r="M48" i="4" s="1"/>
  <c r="M187" i="6"/>
  <c r="B187" i="6" s="1"/>
  <c r="C191" i="6"/>
  <c r="E14" i="6"/>
  <c r="E18" i="6" s="1"/>
  <c r="E45" i="4"/>
  <c r="E28" i="6"/>
  <c r="E30" i="6" s="1"/>
  <c r="K52" i="4"/>
  <c r="K53" i="4" s="1"/>
  <c r="J14" i="6"/>
  <c r="J18" i="6" s="1"/>
  <c r="J45" i="4"/>
  <c r="J28" i="6"/>
  <c r="J30" i="6" s="1"/>
  <c r="K28" i="6"/>
  <c r="K30" i="6" s="1"/>
  <c r="K45" i="4"/>
  <c r="K14" i="6"/>
  <c r="K18" i="6" s="1"/>
  <c r="I14" i="6"/>
  <c r="I18" i="6" s="1"/>
  <c r="I28" i="6"/>
  <c r="I30" i="6" s="1"/>
  <c r="I45" i="4"/>
  <c r="J52" i="4"/>
  <c r="J53" i="4" s="1"/>
  <c r="I52" i="4"/>
  <c r="I53" i="4" s="1"/>
  <c r="L52" i="4"/>
  <c r="L53" i="4" s="1"/>
  <c r="H14" i="6"/>
  <c r="H18" i="6" s="1"/>
  <c r="H28" i="6"/>
  <c r="H30" i="6" s="1"/>
  <c r="H45" i="4"/>
  <c r="C248" i="4"/>
  <c r="M245" i="4"/>
  <c r="L45" i="4"/>
  <c r="L14" i="6"/>
  <c r="L18" i="6" s="1"/>
  <c r="L28" i="6"/>
  <c r="L30" i="6" s="1"/>
  <c r="D52" i="4"/>
  <c r="D53" i="4" s="1"/>
  <c r="G14" i="6"/>
  <c r="G18" i="6" s="1"/>
  <c r="G45" i="4"/>
  <c r="G28" i="6"/>
  <c r="G30" i="6" s="1"/>
  <c r="F14" i="6"/>
  <c r="F18" i="6" s="1"/>
  <c r="F45" i="4"/>
  <c r="F28" i="6"/>
  <c r="F30" i="6" s="1"/>
  <c r="D45" i="4"/>
  <c r="D28" i="6"/>
  <c r="D30" i="6" s="1"/>
  <c r="D14" i="6"/>
  <c r="D18" i="6" s="1"/>
  <c r="F52" i="4"/>
  <c r="F53" i="4" s="1"/>
  <c r="G52" i="4"/>
  <c r="G53" i="4" s="1"/>
  <c r="H52" i="4"/>
  <c r="H53" i="4" s="1"/>
  <c r="C100" i="6" l="1"/>
  <c r="M76" i="6"/>
  <c r="C17" i="6"/>
  <c r="M13" i="6"/>
  <c r="C195" i="6"/>
  <c r="M195" i="6" s="1"/>
  <c r="C199" i="6" s="1"/>
  <c r="C203" i="6" s="1"/>
  <c r="M191" i="6"/>
  <c r="E32" i="6"/>
  <c r="D32" i="6"/>
  <c r="X10" i="6"/>
  <c r="H99" i="6"/>
  <c r="H19" i="6"/>
  <c r="I19" i="6"/>
  <c r="I99" i="6"/>
  <c r="Y10" i="6"/>
  <c r="Z10" i="6"/>
  <c r="J99" i="6"/>
  <c r="J19" i="6"/>
  <c r="L99" i="6"/>
  <c r="AB10" i="6"/>
  <c r="L19" i="6"/>
  <c r="L32" i="6"/>
  <c r="K99" i="6"/>
  <c r="AA10" i="6"/>
  <c r="K19" i="6"/>
  <c r="H32" i="6"/>
  <c r="G32" i="6"/>
  <c r="F99" i="6"/>
  <c r="V10" i="6"/>
  <c r="F19" i="6"/>
  <c r="K32" i="6"/>
  <c r="I32" i="6"/>
  <c r="F32" i="6"/>
  <c r="M248" i="4"/>
  <c r="B249" i="4" s="1"/>
  <c r="C253" i="4"/>
  <c r="C38" i="4" s="1"/>
  <c r="D99" i="6"/>
  <c r="T10" i="6"/>
  <c r="D19" i="6"/>
  <c r="G99" i="6"/>
  <c r="W10" i="6"/>
  <c r="G19" i="6"/>
  <c r="J32" i="6"/>
  <c r="E19" i="6"/>
  <c r="E99" i="6"/>
  <c r="U10" i="6"/>
  <c r="E199" i="6" l="1"/>
  <c r="E203" i="6" s="1"/>
  <c r="E207" i="6" s="1"/>
  <c r="E211" i="6" s="1"/>
  <c r="E215" i="6" s="1"/>
  <c r="J199" i="6"/>
  <c r="J203" i="6" s="1"/>
  <c r="J207" i="6" s="1"/>
  <c r="J211" i="6" s="1"/>
  <c r="J215" i="6" s="1"/>
  <c r="I199" i="6"/>
  <c r="I203" i="6" s="1"/>
  <c r="I207" i="6" s="1"/>
  <c r="I211" i="6" s="1"/>
  <c r="I215" i="6" s="1"/>
  <c r="K199" i="6"/>
  <c r="K203" i="6" s="1"/>
  <c r="K207" i="6" s="1"/>
  <c r="K211" i="6" s="1"/>
  <c r="K215" i="6" s="1"/>
  <c r="D199" i="6"/>
  <c r="D203" i="6" s="1"/>
  <c r="D207" i="6" s="1"/>
  <c r="D211" i="6" s="1"/>
  <c r="D215" i="6" s="1"/>
  <c r="H199" i="6"/>
  <c r="H203" i="6" s="1"/>
  <c r="H207" i="6" s="1"/>
  <c r="H211" i="6" s="1"/>
  <c r="H215" i="6" s="1"/>
  <c r="F199" i="6"/>
  <c r="F203" i="6" s="1"/>
  <c r="F207" i="6" s="1"/>
  <c r="F211" i="6" s="1"/>
  <c r="F215" i="6" s="1"/>
  <c r="L199" i="6"/>
  <c r="L203" i="6" s="1"/>
  <c r="L207" i="6" s="1"/>
  <c r="L211" i="6" s="1"/>
  <c r="L215" i="6" s="1"/>
  <c r="M100" i="6"/>
  <c r="C103" i="6"/>
  <c r="C106" i="6" s="1"/>
  <c r="C98" i="6"/>
  <c r="S9" i="6"/>
  <c r="M17" i="6"/>
  <c r="G199" i="6"/>
  <c r="G203" i="6" s="1"/>
  <c r="G207" i="6" s="1"/>
  <c r="G211" i="6" s="1"/>
  <c r="G215" i="6" s="1"/>
  <c r="AB31" i="6"/>
  <c r="AB34" i="6"/>
  <c r="AB27" i="6"/>
  <c r="U27" i="6"/>
  <c r="U34" i="6"/>
  <c r="U31" i="6"/>
  <c r="T31" i="6"/>
  <c r="T27" i="6"/>
  <c r="T34" i="6"/>
  <c r="M253" i="4"/>
  <c r="V31" i="6"/>
  <c r="V34" i="6"/>
  <c r="V27" i="6"/>
  <c r="AA31" i="6"/>
  <c r="AA27" i="6"/>
  <c r="AA34" i="6"/>
  <c r="X34" i="6"/>
  <c r="X31" i="6"/>
  <c r="X27" i="6"/>
  <c r="W31" i="6"/>
  <c r="W34" i="6"/>
  <c r="W27" i="6"/>
  <c r="Z27" i="6"/>
  <c r="Z34" i="6"/>
  <c r="Z31" i="6"/>
  <c r="Y31" i="6"/>
  <c r="Y34" i="6"/>
  <c r="Y27" i="6"/>
  <c r="C207" i="6"/>
  <c r="U35" i="6" l="1"/>
  <c r="E33" i="6" s="1"/>
  <c r="M106" i="6"/>
  <c r="N106" i="6" s="1"/>
  <c r="C121" i="6"/>
  <c r="C110" i="6"/>
  <c r="M110" i="6" s="1"/>
  <c r="C113" i="6" s="1"/>
  <c r="M203" i="6"/>
  <c r="M199" i="6"/>
  <c r="S30" i="6"/>
  <c r="S33" i="6"/>
  <c r="AC9" i="6"/>
  <c r="S26" i="6"/>
  <c r="AC26" i="6" s="1"/>
  <c r="Y35" i="6"/>
  <c r="I33" i="6" s="1"/>
  <c r="AB35" i="6"/>
  <c r="L33" i="6" s="1"/>
  <c r="T35" i="6"/>
  <c r="D33" i="6" s="1"/>
  <c r="AA35" i="6"/>
  <c r="K33" i="6" s="1"/>
  <c r="Z35" i="6"/>
  <c r="J33" i="6" s="1"/>
  <c r="X35" i="6"/>
  <c r="H33" i="6" s="1"/>
  <c r="V35" i="6"/>
  <c r="F33" i="6" s="1"/>
  <c r="C39" i="4"/>
  <c r="C40" i="4" s="1"/>
  <c r="C44" i="4"/>
  <c r="C49" i="4"/>
  <c r="W35" i="6"/>
  <c r="G33" i="6" s="1"/>
  <c r="M207" i="6"/>
  <c r="B207" i="6" s="1"/>
  <c r="C211" i="6"/>
  <c r="J113" i="6" l="1"/>
  <c r="J117" i="6" s="1"/>
  <c r="J125" i="6" s="1"/>
  <c r="J129" i="6" s="1"/>
  <c r="J133" i="6" s="1"/>
  <c r="E113" i="6"/>
  <c r="E117" i="6" s="1"/>
  <c r="E125" i="6" s="1"/>
  <c r="E129" i="6" s="1"/>
  <c r="E133" i="6" s="1"/>
  <c r="L113" i="6"/>
  <c r="L117" i="6" s="1"/>
  <c r="L125" i="6" s="1"/>
  <c r="L129" i="6" s="1"/>
  <c r="L133" i="6" s="1"/>
  <c r="D113" i="6"/>
  <c r="D117" i="6" s="1"/>
  <c r="D125" i="6" s="1"/>
  <c r="D129" i="6" s="1"/>
  <c r="D133" i="6" s="1"/>
  <c r="C117" i="6"/>
  <c r="C125" i="6" s="1"/>
  <c r="C129" i="6" s="1"/>
  <c r="G113" i="6"/>
  <c r="G117" i="6" s="1"/>
  <c r="G125" i="6" s="1"/>
  <c r="G129" i="6" s="1"/>
  <c r="G133" i="6" s="1"/>
  <c r="H113" i="6"/>
  <c r="H117" i="6" s="1"/>
  <c r="H125" i="6" s="1"/>
  <c r="H129" i="6" s="1"/>
  <c r="H133" i="6" s="1"/>
  <c r="I113" i="6"/>
  <c r="I117" i="6" s="1"/>
  <c r="I125" i="6" s="1"/>
  <c r="I129" i="6" s="1"/>
  <c r="I133" i="6" s="1"/>
  <c r="AD26" i="6"/>
  <c r="AE26" i="6" s="1"/>
  <c r="M22" i="6" s="1"/>
  <c r="D80" i="6" s="1"/>
  <c r="D81" i="6" s="1"/>
  <c r="F113" i="6"/>
  <c r="F117" i="6" s="1"/>
  <c r="F125" i="6" s="1"/>
  <c r="F129" i="6" s="1"/>
  <c r="F133" i="6" s="1"/>
  <c r="K113" i="6"/>
  <c r="K117" i="6" s="1"/>
  <c r="K125" i="6" s="1"/>
  <c r="K129" i="6" s="1"/>
  <c r="K133" i="6" s="1"/>
  <c r="C50" i="4"/>
  <c r="M49" i="4"/>
  <c r="C14" i="6"/>
  <c r="C45" i="4"/>
  <c r="C28" i="6"/>
  <c r="M211" i="6"/>
  <c r="C215" i="6"/>
  <c r="K80" i="6" l="1"/>
  <c r="K81" i="6" s="1"/>
  <c r="E80" i="6"/>
  <c r="E81" i="6" s="1"/>
  <c r="L80" i="6"/>
  <c r="L81" i="6" s="1"/>
  <c r="H80" i="6"/>
  <c r="H81" i="6" s="1"/>
  <c r="F80" i="6"/>
  <c r="F81" i="6" s="1"/>
  <c r="I80" i="6"/>
  <c r="I81" i="6" s="1"/>
  <c r="J80" i="6"/>
  <c r="J81" i="6" s="1"/>
  <c r="C80" i="6"/>
  <c r="C81" i="6" s="1"/>
  <c r="M117" i="6"/>
  <c r="G80" i="6"/>
  <c r="G81" i="6" s="1"/>
  <c r="M37" i="6"/>
  <c r="B180" i="6" s="1"/>
  <c r="M125" i="6"/>
  <c r="C133" i="6"/>
  <c r="M133" i="6" s="1"/>
  <c r="C30" i="6"/>
  <c r="M28" i="6"/>
  <c r="C18" i="6"/>
  <c r="M14" i="6"/>
  <c r="C52" i="4"/>
  <c r="M50" i="4"/>
  <c r="C51" i="4" s="1"/>
  <c r="M215" i="6"/>
  <c r="C219" i="6" s="1"/>
  <c r="M81" i="6" l="1"/>
  <c r="H82" i="6" s="1"/>
  <c r="H180" i="6" s="1"/>
  <c r="H184" i="6" s="1"/>
  <c r="H188" i="6" s="1"/>
  <c r="H192" i="6" s="1"/>
  <c r="H196" i="6" s="1"/>
  <c r="N125" i="6"/>
  <c r="M43" i="6"/>
  <c r="K82" i="6"/>
  <c r="L82" i="6"/>
  <c r="F82" i="6"/>
  <c r="F83" i="6" s="1"/>
  <c r="F84" i="6" s="1"/>
  <c r="F101" i="6" s="1"/>
  <c r="F104" i="6" s="1"/>
  <c r="F107" i="6" s="1"/>
  <c r="E82" i="6"/>
  <c r="E180" i="6" s="1"/>
  <c r="E184" i="6" s="1"/>
  <c r="E188" i="6" s="1"/>
  <c r="E192" i="6" s="1"/>
  <c r="E196" i="6" s="1"/>
  <c r="D82" i="6"/>
  <c r="D83" i="6" s="1"/>
  <c r="D84" i="6" s="1"/>
  <c r="D101" i="6" s="1"/>
  <c r="D104" i="6" s="1"/>
  <c r="D107" i="6" s="1"/>
  <c r="G82" i="6"/>
  <c r="G180" i="6" s="1"/>
  <c r="G184" i="6" s="1"/>
  <c r="G188" i="6" s="1"/>
  <c r="G192" i="6" s="1"/>
  <c r="G196" i="6" s="1"/>
  <c r="J82" i="6"/>
  <c r="J83" i="6" s="1"/>
  <c r="J84" i="6" s="1"/>
  <c r="J101" i="6" s="1"/>
  <c r="J104" i="6" s="1"/>
  <c r="J107" i="6" s="1"/>
  <c r="C82" i="6"/>
  <c r="I82" i="6"/>
  <c r="C137" i="6"/>
  <c r="E137" i="6"/>
  <c r="D137" i="6"/>
  <c r="J137" i="6"/>
  <c r="G137" i="6"/>
  <c r="H137" i="6"/>
  <c r="K137" i="6"/>
  <c r="K141" i="6" s="1"/>
  <c r="K145" i="6" s="1"/>
  <c r="K153" i="6" s="1"/>
  <c r="K157" i="6" s="1"/>
  <c r="K161" i="6" s="1"/>
  <c r="I137" i="6"/>
  <c r="I141" i="6" s="1"/>
  <c r="I145" i="6" s="1"/>
  <c r="I153" i="6" s="1"/>
  <c r="I157" i="6" s="1"/>
  <c r="I161" i="6" s="1"/>
  <c r="L137" i="6"/>
  <c r="L141" i="6" s="1"/>
  <c r="L145" i="6" s="1"/>
  <c r="L153" i="6" s="1"/>
  <c r="L157" i="6" s="1"/>
  <c r="L161" i="6" s="1"/>
  <c r="F137" i="6"/>
  <c r="F141" i="6" s="1"/>
  <c r="F145" i="6" s="1"/>
  <c r="F153" i="6" s="1"/>
  <c r="F157" i="6" s="1"/>
  <c r="F161" i="6" s="1"/>
  <c r="E51" i="4"/>
  <c r="M51" i="4"/>
  <c r="J51" i="4"/>
  <c r="F51" i="4"/>
  <c r="I51" i="4"/>
  <c r="K51" i="4"/>
  <c r="G51" i="4"/>
  <c r="L51" i="4"/>
  <c r="H51" i="4"/>
  <c r="D51" i="4"/>
  <c r="C53" i="4"/>
  <c r="M52" i="4"/>
  <c r="C19" i="6"/>
  <c r="M19" i="6" s="1"/>
  <c r="C99" i="6"/>
  <c r="S10" i="6"/>
  <c r="M18" i="6"/>
  <c r="C223" i="6"/>
  <c r="K219" i="6"/>
  <c r="K223" i="6" s="1"/>
  <c r="K226" i="6" s="1"/>
  <c r="K231" i="6" s="1"/>
  <c r="K235" i="6" s="1"/>
  <c r="E219" i="6"/>
  <c r="E223" i="6" s="1"/>
  <c r="E226" i="6" s="1"/>
  <c r="E231" i="6" s="1"/>
  <c r="E235" i="6" s="1"/>
  <c r="D219" i="6"/>
  <c r="D223" i="6" s="1"/>
  <c r="D226" i="6" s="1"/>
  <c r="D231" i="6" s="1"/>
  <c r="D235" i="6" s="1"/>
  <c r="L219" i="6"/>
  <c r="L223" i="6" s="1"/>
  <c r="L226" i="6" s="1"/>
  <c r="L231" i="6" s="1"/>
  <c r="L235" i="6" s="1"/>
  <c r="G219" i="6"/>
  <c r="G223" i="6" s="1"/>
  <c r="G226" i="6" s="1"/>
  <c r="G231" i="6" s="1"/>
  <c r="G235" i="6" s="1"/>
  <c r="J219" i="6"/>
  <c r="J223" i="6" s="1"/>
  <c r="J226" i="6" s="1"/>
  <c r="J231" i="6" s="1"/>
  <c r="J235" i="6" s="1"/>
  <c r="F219" i="6"/>
  <c r="F223" i="6" s="1"/>
  <c r="F226" i="6" s="1"/>
  <c r="F231" i="6" s="1"/>
  <c r="F235" i="6" s="1"/>
  <c r="H219" i="6"/>
  <c r="H223" i="6" s="1"/>
  <c r="H226" i="6" s="1"/>
  <c r="H231" i="6" s="1"/>
  <c r="H235" i="6" s="1"/>
  <c r="I219" i="6"/>
  <c r="I223" i="6" s="1"/>
  <c r="I226" i="6" s="1"/>
  <c r="I231" i="6" s="1"/>
  <c r="I235" i="6" s="1"/>
  <c r="H141" i="6" l="1"/>
  <c r="H145" i="6" s="1"/>
  <c r="H153" i="6" s="1"/>
  <c r="H157" i="6" s="1"/>
  <c r="H161" i="6" s="1"/>
  <c r="G141" i="6"/>
  <c r="G145" i="6" s="1"/>
  <c r="G153" i="6" s="1"/>
  <c r="G157" i="6" s="1"/>
  <c r="G161" i="6" s="1"/>
  <c r="E141" i="6"/>
  <c r="E145" i="6" s="1"/>
  <c r="E153" i="6" s="1"/>
  <c r="E157" i="6" s="1"/>
  <c r="E161" i="6" s="1"/>
  <c r="J141" i="6"/>
  <c r="J145" i="6" s="1"/>
  <c r="J153" i="6" s="1"/>
  <c r="J157" i="6" s="1"/>
  <c r="J161" i="6" s="1"/>
  <c r="D141" i="6"/>
  <c r="D145" i="6" s="1"/>
  <c r="D153" i="6" s="1"/>
  <c r="D157" i="6" s="1"/>
  <c r="D161" i="6" s="1"/>
  <c r="C141" i="6"/>
  <c r="C145" i="6" s="1"/>
  <c r="C153" i="6" s="1"/>
  <c r="C157" i="6" s="1"/>
  <c r="C161" i="6" s="1"/>
  <c r="H83" i="6"/>
  <c r="H84" i="6" s="1"/>
  <c r="H101" i="6" s="1"/>
  <c r="H104" i="6" s="1"/>
  <c r="H107" i="6" s="1"/>
  <c r="H122" i="6" s="1"/>
  <c r="E83" i="6"/>
  <c r="E84" i="6" s="1"/>
  <c r="E101" i="6" s="1"/>
  <c r="E104" i="6" s="1"/>
  <c r="E107" i="6" s="1"/>
  <c r="E111" i="6" s="1"/>
  <c r="F180" i="6"/>
  <c r="F184" i="6" s="1"/>
  <c r="F188" i="6" s="1"/>
  <c r="F192" i="6" s="1"/>
  <c r="F196" i="6" s="1"/>
  <c r="D180" i="6"/>
  <c r="D184" i="6" s="1"/>
  <c r="D188" i="6" s="1"/>
  <c r="D192" i="6" s="1"/>
  <c r="D196" i="6" s="1"/>
  <c r="L180" i="6"/>
  <c r="L184" i="6" s="1"/>
  <c r="L188" i="6" s="1"/>
  <c r="L192" i="6" s="1"/>
  <c r="L196" i="6" s="1"/>
  <c r="L83" i="6"/>
  <c r="L84" i="6" s="1"/>
  <c r="L101" i="6" s="1"/>
  <c r="L104" i="6" s="1"/>
  <c r="L107" i="6" s="1"/>
  <c r="K180" i="6"/>
  <c r="K184" i="6" s="1"/>
  <c r="K188" i="6" s="1"/>
  <c r="K192" i="6" s="1"/>
  <c r="K196" i="6" s="1"/>
  <c r="K83" i="6"/>
  <c r="K84" i="6" s="1"/>
  <c r="K101" i="6" s="1"/>
  <c r="K104" i="6" s="1"/>
  <c r="K107" i="6" s="1"/>
  <c r="J180" i="6"/>
  <c r="J184" i="6" s="1"/>
  <c r="J188" i="6" s="1"/>
  <c r="J192" i="6" s="1"/>
  <c r="J196" i="6" s="1"/>
  <c r="G83" i="6"/>
  <c r="G84" i="6" s="1"/>
  <c r="G101" i="6" s="1"/>
  <c r="G104" i="6" s="1"/>
  <c r="G107" i="6" s="1"/>
  <c r="G111" i="6" s="1"/>
  <c r="C180" i="6"/>
  <c r="M82" i="6"/>
  <c r="C83" i="6"/>
  <c r="F122" i="6"/>
  <c r="F111" i="6"/>
  <c r="I180" i="6"/>
  <c r="I184" i="6" s="1"/>
  <c r="I188" i="6" s="1"/>
  <c r="I192" i="6" s="1"/>
  <c r="I196" i="6" s="1"/>
  <c r="I83" i="6"/>
  <c r="I84" i="6" s="1"/>
  <c r="I101" i="6" s="1"/>
  <c r="I104" i="6" s="1"/>
  <c r="I107" i="6" s="1"/>
  <c r="D122" i="6"/>
  <c r="D111" i="6"/>
  <c r="J122" i="6"/>
  <c r="J111" i="6"/>
  <c r="S34" i="6"/>
  <c r="S27" i="6"/>
  <c r="AC27" i="6" s="1"/>
  <c r="S31" i="6"/>
  <c r="AC10" i="6"/>
  <c r="K54" i="4"/>
  <c r="C32" i="6"/>
  <c r="C54" i="4"/>
  <c r="M53" i="4"/>
  <c r="E54" i="4"/>
  <c r="L54" i="4"/>
  <c r="G54" i="4"/>
  <c r="F54" i="4"/>
  <c r="D54" i="4"/>
  <c r="J54" i="4"/>
  <c r="H54" i="4"/>
  <c r="I54" i="4"/>
  <c r="M219" i="6"/>
  <c r="M223" i="6"/>
  <c r="C226" i="6"/>
  <c r="M161" i="6" l="1"/>
  <c r="C165" i="6" s="1"/>
  <c r="M153" i="6"/>
  <c r="N153" i="6" s="1"/>
  <c r="H111" i="6"/>
  <c r="E122" i="6"/>
  <c r="K111" i="6"/>
  <c r="K122" i="6"/>
  <c r="L122" i="6"/>
  <c r="L111" i="6"/>
  <c r="G122" i="6"/>
  <c r="I111" i="6"/>
  <c r="I122" i="6"/>
  <c r="C184" i="6"/>
  <c r="M180" i="6"/>
  <c r="C84" i="6"/>
  <c r="M83" i="6"/>
  <c r="S35" i="6"/>
  <c r="C33" i="6" s="1"/>
  <c r="M32" i="6" s="1"/>
  <c r="AD27" i="6"/>
  <c r="AE27" i="6" s="1"/>
  <c r="M23" i="6" s="1"/>
  <c r="M226" i="6"/>
  <c r="B227" i="6" s="1"/>
  <c r="C231" i="6"/>
  <c r="C235" i="6" s="1"/>
  <c r="F165" i="6" l="1"/>
  <c r="F169" i="6" s="1"/>
  <c r="F173" i="6" s="1"/>
  <c r="F149" i="6" s="1"/>
  <c r="E165" i="6"/>
  <c r="E169" i="6" s="1"/>
  <c r="E173" i="6" s="1"/>
  <c r="E149" i="6" s="1"/>
  <c r="K165" i="6"/>
  <c r="K169" i="6" s="1"/>
  <c r="K173" i="6" s="1"/>
  <c r="K149" i="6" s="1"/>
  <c r="L165" i="6"/>
  <c r="L169" i="6" s="1"/>
  <c r="L173" i="6" s="1"/>
  <c r="L149" i="6" s="1"/>
  <c r="H165" i="6"/>
  <c r="H169" i="6" s="1"/>
  <c r="H173" i="6" s="1"/>
  <c r="H149" i="6" s="1"/>
  <c r="C169" i="6"/>
  <c r="C173" i="6" s="1"/>
  <c r="C149" i="6" s="1"/>
  <c r="G165" i="6"/>
  <c r="G169" i="6" s="1"/>
  <c r="G173" i="6" s="1"/>
  <c r="G149" i="6" s="1"/>
  <c r="J165" i="6"/>
  <c r="J169" i="6" s="1"/>
  <c r="J173" i="6" s="1"/>
  <c r="J149" i="6" s="1"/>
  <c r="D165" i="6"/>
  <c r="D169" i="6" s="1"/>
  <c r="D173" i="6" s="1"/>
  <c r="D149" i="6" s="1"/>
  <c r="I165" i="6"/>
  <c r="I169" i="6" s="1"/>
  <c r="I173" i="6" s="1"/>
  <c r="I149" i="6" s="1"/>
  <c r="M33" i="6"/>
  <c r="M38" i="6"/>
  <c r="B181" i="6" s="1"/>
  <c r="I88" i="6"/>
  <c r="I89" i="6" s="1"/>
  <c r="J88" i="6"/>
  <c r="J89" i="6" s="1"/>
  <c r="C188" i="6"/>
  <c r="M184" i="6"/>
  <c r="C101" i="6"/>
  <c r="M84" i="6"/>
  <c r="E88" i="6"/>
  <c r="E89" i="6" s="1"/>
  <c r="F88" i="6"/>
  <c r="F89" i="6" s="1"/>
  <c r="C88" i="6"/>
  <c r="C89" i="6" s="1"/>
  <c r="L88" i="6"/>
  <c r="L89" i="6" s="1"/>
  <c r="D88" i="6"/>
  <c r="D89" i="6" s="1"/>
  <c r="H88" i="6"/>
  <c r="H89" i="6" s="1"/>
  <c r="G88" i="6"/>
  <c r="G89" i="6" s="1"/>
  <c r="K88" i="6"/>
  <c r="K89" i="6" s="1"/>
  <c r="M235" i="6"/>
  <c r="C239" i="6" s="1"/>
  <c r="M39" i="6" l="1"/>
  <c r="M40" i="6" s="1"/>
  <c r="M44" i="6"/>
  <c r="M45" i="6" s="1"/>
  <c r="M101" i="6"/>
  <c r="C104" i="6"/>
  <c r="C107" i="6" s="1"/>
  <c r="M188" i="6"/>
  <c r="B188" i="6" s="1"/>
  <c r="C192" i="6"/>
  <c r="M89" i="6"/>
  <c r="L90" i="6" s="1"/>
  <c r="L91" i="6" s="1"/>
  <c r="L92" i="6" s="1"/>
  <c r="L102" i="6" s="1"/>
  <c r="L105" i="6" s="1"/>
  <c r="L108" i="6" s="1"/>
  <c r="C243" i="6"/>
  <c r="F239" i="6"/>
  <c r="F243" i="6" s="1"/>
  <c r="F246" i="6" s="1"/>
  <c r="F251" i="6" s="1"/>
  <c r="F36" i="6" s="1"/>
  <c r="E239" i="6"/>
  <c r="E243" i="6" s="1"/>
  <c r="E246" i="6" s="1"/>
  <c r="E251" i="6" s="1"/>
  <c r="E36" i="6" s="1"/>
  <c r="H239" i="6"/>
  <c r="H243" i="6" s="1"/>
  <c r="H246" i="6" s="1"/>
  <c r="H251" i="6" s="1"/>
  <c r="H36" i="6" s="1"/>
  <c r="J239" i="6"/>
  <c r="J243" i="6" s="1"/>
  <c r="J246" i="6" s="1"/>
  <c r="J251" i="6" s="1"/>
  <c r="J36" i="6" s="1"/>
  <c r="L239" i="6"/>
  <c r="L243" i="6" s="1"/>
  <c r="L246" i="6" s="1"/>
  <c r="L251" i="6" s="1"/>
  <c r="L36" i="6" s="1"/>
  <c r="I239" i="6"/>
  <c r="I243" i="6" s="1"/>
  <c r="I246" i="6" s="1"/>
  <c r="I251" i="6" s="1"/>
  <c r="I36" i="6" s="1"/>
  <c r="K239" i="6"/>
  <c r="K243" i="6" s="1"/>
  <c r="K246" i="6" s="1"/>
  <c r="K251" i="6" s="1"/>
  <c r="K36" i="6" s="1"/>
  <c r="G239" i="6"/>
  <c r="G243" i="6" s="1"/>
  <c r="G246" i="6" s="1"/>
  <c r="G251" i="6" s="1"/>
  <c r="G36" i="6" s="1"/>
  <c r="D239" i="6"/>
  <c r="D243" i="6" s="1"/>
  <c r="D246" i="6" s="1"/>
  <c r="D251" i="6" s="1"/>
  <c r="D36" i="6" s="1"/>
  <c r="G90" i="6" l="1"/>
  <c r="G181" i="6" s="1"/>
  <c r="G185" i="6" s="1"/>
  <c r="G189" i="6" s="1"/>
  <c r="G193" i="6" s="1"/>
  <c r="G197" i="6" s="1"/>
  <c r="I90" i="6"/>
  <c r="J90" i="6"/>
  <c r="F47" i="6"/>
  <c r="F42" i="6"/>
  <c r="F12" i="7" s="1"/>
  <c r="F16" i="7" s="1"/>
  <c r="E42" i="6"/>
  <c r="E12" i="7" s="1"/>
  <c r="E16" i="7" s="1"/>
  <c r="E47" i="6"/>
  <c r="K47" i="6"/>
  <c r="K42" i="6"/>
  <c r="K12" i="7" s="1"/>
  <c r="K16" i="7" s="1"/>
  <c r="I42" i="6"/>
  <c r="I12" i="7" s="1"/>
  <c r="I16" i="7" s="1"/>
  <c r="I47" i="6"/>
  <c r="L42" i="6"/>
  <c r="L12" i="7" s="1"/>
  <c r="L16" i="7" s="1"/>
  <c r="L47" i="6"/>
  <c r="D42" i="6"/>
  <c r="D12" i="7" s="1"/>
  <c r="D16" i="7" s="1"/>
  <c r="D47" i="6"/>
  <c r="G42" i="6"/>
  <c r="G12" i="7" s="1"/>
  <c r="G16" i="7" s="1"/>
  <c r="G47" i="6"/>
  <c r="J47" i="6"/>
  <c r="J42" i="6"/>
  <c r="J12" i="7" s="1"/>
  <c r="J16" i="7" s="1"/>
  <c r="H47" i="6"/>
  <c r="H42" i="6"/>
  <c r="H12" i="7" s="1"/>
  <c r="H16" i="7" s="1"/>
  <c r="M192" i="6"/>
  <c r="C196" i="6"/>
  <c r="C111" i="6"/>
  <c r="M111" i="6" s="1"/>
  <c r="C122" i="6"/>
  <c r="M107" i="6"/>
  <c r="N107" i="6" s="1"/>
  <c r="E90" i="6"/>
  <c r="E181" i="6" s="1"/>
  <c r="E185" i="6" s="1"/>
  <c r="E189" i="6" s="1"/>
  <c r="E193" i="6" s="1"/>
  <c r="E197" i="6" s="1"/>
  <c r="L181" i="6"/>
  <c r="L185" i="6" s="1"/>
  <c r="L189" i="6" s="1"/>
  <c r="L193" i="6" s="1"/>
  <c r="L197" i="6" s="1"/>
  <c r="H90" i="6"/>
  <c r="F90" i="6"/>
  <c r="F181" i="6" s="1"/>
  <c r="F185" i="6" s="1"/>
  <c r="F189" i="6" s="1"/>
  <c r="F193" i="6" s="1"/>
  <c r="F197" i="6" s="1"/>
  <c r="K90" i="6"/>
  <c r="K181" i="6" s="1"/>
  <c r="K185" i="6" s="1"/>
  <c r="K189" i="6" s="1"/>
  <c r="K193" i="6" s="1"/>
  <c r="K197" i="6" s="1"/>
  <c r="D90" i="6"/>
  <c r="D181" i="6" s="1"/>
  <c r="D185" i="6" s="1"/>
  <c r="D189" i="6" s="1"/>
  <c r="D193" i="6" s="1"/>
  <c r="D197" i="6" s="1"/>
  <c r="C90" i="6"/>
  <c r="L112" i="6"/>
  <c r="L123" i="6"/>
  <c r="M239" i="6"/>
  <c r="M243" i="6"/>
  <c r="C246" i="6"/>
  <c r="G91" i="6" l="1"/>
  <c r="G92" i="6" s="1"/>
  <c r="G102" i="6" s="1"/>
  <c r="G105" i="6" s="1"/>
  <c r="G108" i="6" s="1"/>
  <c r="G123" i="6" s="1"/>
  <c r="J181" i="6"/>
  <c r="J185" i="6" s="1"/>
  <c r="J189" i="6" s="1"/>
  <c r="J193" i="6" s="1"/>
  <c r="J197" i="6" s="1"/>
  <c r="J91" i="6"/>
  <c r="J92" i="6" s="1"/>
  <c r="J102" i="6" s="1"/>
  <c r="J105" i="6" s="1"/>
  <c r="J108" i="6" s="1"/>
  <c r="F91" i="6"/>
  <c r="F92" i="6" s="1"/>
  <c r="F102" i="6" s="1"/>
  <c r="F105" i="6" s="1"/>
  <c r="F108" i="6" s="1"/>
  <c r="F112" i="6" s="1"/>
  <c r="I181" i="6"/>
  <c r="I185" i="6" s="1"/>
  <c r="I189" i="6" s="1"/>
  <c r="I193" i="6" s="1"/>
  <c r="I197" i="6" s="1"/>
  <c r="I91" i="6"/>
  <c r="I92" i="6" s="1"/>
  <c r="I102" i="6" s="1"/>
  <c r="I105" i="6" s="1"/>
  <c r="I108" i="6" s="1"/>
  <c r="K91" i="6"/>
  <c r="K92" i="6" s="1"/>
  <c r="K102" i="6" s="1"/>
  <c r="K105" i="6" s="1"/>
  <c r="K108" i="6" s="1"/>
  <c r="K123" i="6" s="1"/>
  <c r="E91" i="6"/>
  <c r="E92" i="6" s="1"/>
  <c r="E102" i="6" s="1"/>
  <c r="E105" i="6" s="1"/>
  <c r="E108" i="6" s="1"/>
  <c r="E112" i="6" s="1"/>
  <c r="L97" i="7"/>
  <c r="AB8" i="7"/>
  <c r="U8" i="7"/>
  <c r="E97" i="7"/>
  <c r="G97" i="7"/>
  <c r="W8" i="7"/>
  <c r="X8" i="7"/>
  <c r="H97" i="7"/>
  <c r="Y8" i="7"/>
  <c r="I97" i="7"/>
  <c r="V8" i="7"/>
  <c r="F97" i="7"/>
  <c r="Z8" i="7"/>
  <c r="J97" i="7"/>
  <c r="D97" i="7"/>
  <c r="T8" i="7"/>
  <c r="K97" i="7"/>
  <c r="AA8" i="7"/>
  <c r="C114" i="6"/>
  <c r="C118" i="6" s="1"/>
  <c r="K114" i="6"/>
  <c r="K118" i="6" s="1"/>
  <c r="K126" i="6" s="1"/>
  <c r="K130" i="6" s="1"/>
  <c r="K134" i="6" s="1"/>
  <c r="L114" i="6"/>
  <c r="L118" i="6" s="1"/>
  <c r="L126" i="6" s="1"/>
  <c r="L130" i="6" s="1"/>
  <c r="L134" i="6" s="1"/>
  <c r="H114" i="6"/>
  <c r="H118" i="6" s="1"/>
  <c r="H126" i="6" s="1"/>
  <c r="H130" i="6" s="1"/>
  <c r="H134" i="6" s="1"/>
  <c r="F114" i="6"/>
  <c r="F118" i="6" s="1"/>
  <c r="F126" i="6" s="1"/>
  <c r="F130" i="6" s="1"/>
  <c r="F134" i="6" s="1"/>
  <c r="D114" i="6"/>
  <c r="D118" i="6" s="1"/>
  <c r="D126" i="6" s="1"/>
  <c r="D130" i="6" s="1"/>
  <c r="D134" i="6" s="1"/>
  <c r="E114" i="6"/>
  <c r="E118" i="6" s="1"/>
  <c r="E126" i="6" s="1"/>
  <c r="E130" i="6" s="1"/>
  <c r="E134" i="6" s="1"/>
  <c r="G114" i="6"/>
  <c r="G118" i="6" s="1"/>
  <c r="G126" i="6" s="1"/>
  <c r="G130" i="6" s="1"/>
  <c r="G134" i="6" s="1"/>
  <c r="J114" i="6"/>
  <c r="J118" i="6" s="1"/>
  <c r="J126" i="6" s="1"/>
  <c r="J130" i="6" s="1"/>
  <c r="J134" i="6" s="1"/>
  <c r="I114" i="6"/>
  <c r="I118" i="6" s="1"/>
  <c r="I126" i="6" s="1"/>
  <c r="I130" i="6" s="1"/>
  <c r="I134" i="6" s="1"/>
  <c r="M196" i="6"/>
  <c r="C200" i="6" s="1"/>
  <c r="M90" i="6"/>
  <c r="H181" i="6"/>
  <c r="H185" i="6" s="1"/>
  <c r="H189" i="6" s="1"/>
  <c r="H193" i="6" s="1"/>
  <c r="H197" i="6" s="1"/>
  <c r="H91" i="6"/>
  <c r="H92" i="6" s="1"/>
  <c r="H102" i="6" s="1"/>
  <c r="H105" i="6" s="1"/>
  <c r="H108" i="6" s="1"/>
  <c r="D91" i="6"/>
  <c r="D92" i="6" s="1"/>
  <c r="D102" i="6" s="1"/>
  <c r="D105" i="6" s="1"/>
  <c r="D108" i="6" s="1"/>
  <c r="D123" i="6" s="1"/>
  <c r="C91" i="6"/>
  <c r="C92" i="6" s="1"/>
  <c r="C102" i="6" s="1"/>
  <c r="C181" i="6"/>
  <c r="C185" i="6" s="1"/>
  <c r="C189" i="6" s="1"/>
  <c r="C251" i="6"/>
  <c r="C36" i="6" s="1"/>
  <c r="M246" i="6"/>
  <c r="B247" i="6" s="1"/>
  <c r="G112" i="6" l="1"/>
  <c r="F123" i="6"/>
  <c r="M91" i="6"/>
  <c r="I123" i="6"/>
  <c r="I112" i="6"/>
  <c r="M181" i="6"/>
  <c r="K112" i="6"/>
  <c r="J112" i="6"/>
  <c r="J123" i="6"/>
  <c r="E123" i="6"/>
  <c r="M92" i="6"/>
  <c r="D112" i="6"/>
  <c r="W25" i="7"/>
  <c r="W32" i="7"/>
  <c r="W29" i="7"/>
  <c r="V25" i="7"/>
  <c r="V29" i="7"/>
  <c r="V32" i="7"/>
  <c r="U25" i="7"/>
  <c r="U29" i="7"/>
  <c r="U32" i="7"/>
  <c r="Z29" i="7"/>
  <c r="Z32" i="7"/>
  <c r="Z25" i="7"/>
  <c r="AA29" i="7"/>
  <c r="AA25" i="7"/>
  <c r="AA32" i="7"/>
  <c r="AB32" i="7"/>
  <c r="AB25" i="7"/>
  <c r="AB29" i="7"/>
  <c r="T32" i="7"/>
  <c r="T25" i="7"/>
  <c r="T29" i="7"/>
  <c r="X32" i="7"/>
  <c r="X25" i="7"/>
  <c r="X29" i="7"/>
  <c r="M251" i="6"/>
  <c r="Y32" i="7"/>
  <c r="Y29" i="7"/>
  <c r="Y25" i="7"/>
  <c r="C204" i="6"/>
  <c r="G200" i="6"/>
  <c r="G204" i="6" s="1"/>
  <c r="G208" i="6" s="1"/>
  <c r="G212" i="6" s="1"/>
  <c r="G216" i="6" s="1"/>
  <c r="K200" i="6"/>
  <c r="K204" i="6" s="1"/>
  <c r="K208" i="6" s="1"/>
  <c r="K212" i="6" s="1"/>
  <c r="K216" i="6" s="1"/>
  <c r="D200" i="6"/>
  <c r="D204" i="6" s="1"/>
  <c r="D208" i="6" s="1"/>
  <c r="D212" i="6" s="1"/>
  <c r="D216" i="6" s="1"/>
  <c r="F200" i="6"/>
  <c r="F204" i="6" s="1"/>
  <c r="F208" i="6" s="1"/>
  <c r="F212" i="6" s="1"/>
  <c r="F216" i="6" s="1"/>
  <c r="L200" i="6"/>
  <c r="L204" i="6" s="1"/>
  <c r="L208" i="6" s="1"/>
  <c r="L212" i="6" s="1"/>
  <c r="L216" i="6" s="1"/>
  <c r="E200" i="6"/>
  <c r="E204" i="6" s="1"/>
  <c r="E208" i="6" s="1"/>
  <c r="E212" i="6" s="1"/>
  <c r="E216" i="6" s="1"/>
  <c r="J200" i="6"/>
  <c r="J204" i="6" s="1"/>
  <c r="J208" i="6" s="1"/>
  <c r="J212" i="6" s="1"/>
  <c r="J216" i="6" s="1"/>
  <c r="H200" i="6"/>
  <c r="H204" i="6" s="1"/>
  <c r="H208" i="6" s="1"/>
  <c r="H212" i="6" s="1"/>
  <c r="H216" i="6" s="1"/>
  <c r="I200" i="6"/>
  <c r="I204" i="6" s="1"/>
  <c r="I208" i="6" s="1"/>
  <c r="I212" i="6" s="1"/>
  <c r="I216" i="6" s="1"/>
  <c r="C126" i="6"/>
  <c r="M118" i="6"/>
  <c r="H123" i="6"/>
  <c r="H112" i="6"/>
  <c r="M185" i="6"/>
  <c r="M102" i="6"/>
  <c r="C105" i="6"/>
  <c r="C108" i="6" s="1"/>
  <c r="M189" i="6"/>
  <c r="B189" i="6" s="1"/>
  <c r="C193" i="6"/>
  <c r="C47" i="6" l="1"/>
  <c r="M47" i="6" s="1"/>
  <c r="C42" i="6"/>
  <c r="C12" i="7" s="1"/>
  <c r="M200" i="6"/>
  <c r="C130" i="6"/>
  <c r="M126" i="6"/>
  <c r="N126" i="6" s="1"/>
  <c r="C208" i="6"/>
  <c r="M204" i="6"/>
  <c r="C197" i="6"/>
  <c r="M193" i="6"/>
  <c r="C112" i="6"/>
  <c r="M112" i="6" s="1"/>
  <c r="M108" i="6"/>
  <c r="N108" i="6" s="1"/>
  <c r="C123" i="6"/>
  <c r="C16" i="7" l="1"/>
  <c r="M12" i="7"/>
  <c r="C134" i="6"/>
  <c r="M134" i="6" s="1"/>
  <c r="M208" i="6"/>
  <c r="B208" i="6" s="1"/>
  <c r="C212" i="6"/>
  <c r="C115" i="6"/>
  <c r="C119" i="6" s="1"/>
  <c r="I115" i="6"/>
  <c r="I119" i="6" s="1"/>
  <c r="I127" i="6" s="1"/>
  <c r="I131" i="6" s="1"/>
  <c r="I135" i="6" s="1"/>
  <c r="J115" i="6"/>
  <c r="J119" i="6" s="1"/>
  <c r="J127" i="6" s="1"/>
  <c r="J131" i="6" s="1"/>
  <c r="J135" i="6" s="1"/>
  <c r="D115" i="6"/>
  <c r="D119" i="6" s="1"/>
  <c r="D127" i="6" s="1"/>
  <c r="D131" i="6" s="1"/>
  <c r="D135" i="6" s="1"/>
  <c r="H115" i="6"/>
  <c r="H119" i="6" s="1"/>
  <c r="H127" i="6" s="1"/>
  <c r="H131" i="6" s="1"/>
  <c r="H135" i="6" s="1"/>
  <c r="L115" i="6"/>
  <c r="L119" i="6" s="1"/>
  <c r="L127" i="6" s="1"/>
  <c r="L131" i="6" s="1"/>
  <c r="L135" i="6" s="1"/>
  <c r="K115" i="6"/>
  <c r="K119" i="6" s="1"/>
  <c r="K127" i="6" s="1"/>
  <c r="K131" i="6" s="1"/>
  <c r="K135" i="6" s="1"/>
  <c r="F115" i="6"/>
  <c r="F119" i="6" s="1"/>
  <c r="F127" i="6" s="1"/>
  <c r="F131" i="6" s="1"/>
  <c r="F135" i="6" s="1"/>
  <c r="E115" i="6"/>
  <c r="E119" i="6" s="1"/>
  <c r="E127" i="6" s="1"/>
  <c r="E131" i="6" s="1"/>
  <c r="E135" i="6" s="1"/>
  <c r="G115" i="6"/>
  <c r="G119" i="6" s="1"/>
  <c r="G127" i="6" s="1"/>
  <c r="G131" i="6" s="1"/>
  <c r="G135" i="6" s="1"/>
  <c r="M197" i="6"/>
  <c r="C201" i="6" s="1"/>
  <c r="M16" i="7" l="1"/>
  <c r="S8" i="7"/>
  <c r="C97" i="7"/>
  <c r="C216" i="6"/>
  <c r="M212" i="6"/>
  <c r="C138" i="6"/>
  <c r="C142" i="6" s="1"/>
  <c r="C146" i="6" s="1"/>
  <c r="C154" i="6" s="1"/>
  <c r="I138" i="6"/>
  <c r="I142" i="6" s="1"/>
  <c r="I146" i="6" s="1"/>
  <c r="I154" i="6" s="1"/>
  <c r="I158" i="6" s="1"/>
  <c r="I162" i="6" s="1"/>
  <c r="K138" i="6"/>
  <c r="K142" i="6" s="1"/>
  <c r="K146" i="6" s="1"/>
  <c r="K154" i="6" s="1"/>
  <c r="K158" i="6" s="1"/>
  <c r="K162" i="6" s="1"/>
  <c r="D138" i="6"/>
  <c r="D142" i="6" s="1"/>
  <c r="D146" i="6" s="1"/>
  <c r="D154" i="6" s="1"/>
  <c r="D158" i="6" s="1"/>
  <c r="D162" i="6" s="1"/>
  <c r="G138" i="6"/>
  <c r="G142" i="6" s="1"/>
  <c r="G146" i="6" s="1"/>
  <c r="G154" i="6" s="1"/>
  <c r="G158" i="6" s="1"/>
  <c r="G162" i="6" s="1"/>
  <c r="F138" i="6"/>
  <c r="F142" i="6" s="1"/>
  <c r="F146" i="6" s="1"/>
  <c r="F154" i="6" s="1"/>
  <c r="F158" i="6" s="1"/>
  <c r="F162" i="6" s="1"/>
  <c r="E138" i="6"/>
  <c r="E142" i="6" s="1"/>
  <c r="E146" i="6" s="1"/>
  <c r="E154" i="6" s="1"/>
  <c r="E158" i="6" s="1"/>
  <c r="E162" i="6" s="1"/>
  <c r="H138" i="6"/>
  <c r="H142" i="6" s="1"/>
  <c r="H146" i="6" s="1"/>
  <c r="H154" i="6" s="1"/>
  <c r="H158" i="6" s="1"/>
  <c r="H162" i="6" s="1"/>
  <c r="J138" i="6"/>
  <c r="J142" i="6" s="1"/>
  <c r="J146" i="6" s="1"/>
  <c r="J154" i="6" s="1"/>
  <c r="J158" i="6" s="1"/>
  <c r="J162" i="6" s="1"/>
  <c r="L138" i="6"/>
  <c r="L142" i="6" s="1"/>
  <c r="L146" i="6" s="1"/>
  <c r="L154" i="6" s="1"/>
  <c r="L158" i="6" s="1"/>
  <c r="L162" i="6" s="1"/>
  <c r="C205" i="6"/>
  <c r="I201" i="6"/>
  <c r="I205" i="6" s="1"/>
  <c r="I209" i="6" s="1"/>
  <c r="I213" i="6" s="1"/>
  <c r="I217" i="6" s="1"/>
  <c r="J201" i="6"/>
  <c r="J205" i="6" s="1"/>
  <c r="J209" i="6" s="1"/>
  <c r="J213" i="6" s="1"/>
  <c r="J217" i="6" s="1"/>
  <c r="D201" i="6"/>
  <c r="D205" i="6" s="1"/>
  <c r="D209" i="6" s="1"/>
  <c r="D213" i="6" s="1"/>
  <c r="D217" i="6" s="1"/>
  <c r="K201" i="6"/>
  <c r="K205" i="6" s="1"/>
  <c r="K209" i="6" s="1"/>
  <c r="K213" i="6" s="1"/>
  <c r="K217" i="6" s="1"/>
  <c r="H201" i="6"/>
  <c r="H205" i="6" s="1"/>
  <c r="H209" i="6" s="1"/>
  <c r="H213" i="6" s="1"/>
  <c r="H217" i="6" s="1"/>
  <c r="L201" i="6"/>
  <c r="L205" i="6" s="1"/>
  <c r="L209" i="6" s="1"/>
  <c r="L213" i="6" s="1"/>
  <c r="L217" i="6" s="1"/>
  <c r="E201" i="6"/>
  <c r="E205" i="6" s="1"/>
  <c r="E209" i="6" s="1"/>
  <c r="E213" i="6" s="1"/>
  <c r="E217" i="6" s="1"/>
  <c r="F201" i="6"/>
  <c r="F205" i="6" s="1"/>
  <c r="F209" i="6" s="1"/>
  <c r="F213" i="6" s="1"/>
  <c r="F217" i="6" s="1"/>
  <c r="G201" i="6"/>
  <c r="G205" i="6" s="1"/>
  <c r="G209" i="6" s="1"/>
  <c r="G213" i="6" s="1"/>
  <c r="G217" i="6" s="1"/>
  <c r="C127" i="6"/>
  <c r="M119" i="6"/>
  <c r="S32" i="7" l="1"/>
  <c r="S29" i="7"/>
  <c r="S25" i="7"/>
  <c r="AC25" i="7" s="1"/>
  <c r="AC8" i="7"/>
  <c r="M154" i="6"/>
  <c r="N154" i="6" s="1"/>
  <c r="C158" i="6"/>
  <c r="C162" i="6" s="1"/>
  <c r="M216" i="6"/>
  <c r="C220" i="6" s="1"/>
  <c r="C131" i="6"/>
  <c r="M127" i="6"/>
  <c r="N127" i="6" s="1"/>
  <c r="M205" i="6"/>
  <c r="C209" i="6"/>
  <c r="M201" i="6"/>
  <c r="AD25" i="7" l="1"/>
  <c r="AE25" i="7" s="1"/>
  <c r="M21" i="7" s="1"/>
  <c r="M162" i="6"/>
  <c r="C166" i="6" s="1"/>
  <c r="C170" i="6" s="1"/>
  <c r="C174" i="6" s="1"/>
  <c r="C150" i="6" s="1"/>
  <c r="C224" i="6"/>
  <c r="K220" i="6"/>
  <c r="K224" i="6" s="1"/>
  <c r="K227" i="6" s="1"/>
  <c r="K232" i="6" s="1"/>
  <c r="K236" i="6" s="1"/>
  <c r="F220" i="6"/>
  <c r="F224" i="6" s="1"/>
  <c r="F227" i="6" s="1"/>
  <c r="F232" i="6" s="1"/>
  <c r="F236" i="6" s="1"/>
  <c r="I220" i="6"/>
  <c r="I224" i="6" s="1"/>
  <c r="I227" i="6" s="1"/>
  <c r="I232" i="6" s="1"/>
  <c r="I236" i="6" s="1"/>
  <c r="D220" i="6"/>
  <c r="D224" i="6" s="1"/>
  <c r="D227" i="6" s="1"/>
  <c r="D232" i="6" s="1"/>
  <c r="D236" i="6" s="1"/>
  <c r="G220" i="6"/>
  <c r="G224" i="6" s="1"/>
  <c r="G227" i="6" s="1"/>
  <c r="G232" i="6" s="1"/>
  <c r="G236" i="6" s="1"/>
  <c r="L220" i="6"/>
  <c r="L224" i="6" s="1"/>
  <c r="L227" i="6" s="1"/>
  <c r="L232" i="6" s="1"/>
  <c r="L236" i="6" s="1"/>
  <c r="H220" i="6"/>
  <c r="H224" i="6" s="1"/>
  <c r="H227" i="6" s="1"/>
  <c r="H232" i="6" s="1"/>
  <c r="H236" i="6" s="1"/>
  <c r="E220" i="6"/>
  <c r="E224" i="6" s="1"/>
  <c r="E227" i="6" s="1"/>
  <c r="E232" i="6" s="1"/>
  <c r="E236" i="6" s="1"/>
  <c r="J220" i="6"/>
  <c r="J224" i="6" s="1"/>
  <c r="J227" i="6" s="1"/>
  <c r="J232" i="6" s="1"/>
  <c r="J236" i="6" s="1"/>
  <c r="C135" i="6"/>
  <c r="M135" i="6" s="1"/>
  <c r="M209" i="6"/>
  <c r="B209" i="6" s="1"/>
  <c r="C213" i="6"/>
  <c r="M36" i="7" l="1"/>
  <c r="B179" i="7" s="1"/>
  <c r="E72" i="7"/>
  <c r="E73" i="7" s="1"/>
  <c r="F72" i="7"/>
  <c r="F73" i="7" s="1"/>
  <c r="L72" i="7"/>
  <c r="L73" i="7" s="1"/>
  <c r="D72" i="7"/>
  <c r="D73" i="7" s="1"/>
  <c r="G72" i="7"/>
  <c r="G73" i="7" s="1"/>
  <c r="H72" i="7"/>
  <c r="H73" i="7" s="1"/>
  <c r="C72" i="7"/>
  <c r="C73" i="7" s="1"/>
  <c r="I72" i="7"/>
  <c r="I73" i="7" s="1"/>
  <c r="K72" i="7"/>
  <c r="K73" i="7" s="1"/>
  <c r="J72" i="7"/>
  <c r="J73" i="7" s="1"/>
  <c r="M220" i="6"/>
  <c r="C227" i="6"/>
  <c r="M224" i="6"/>
  <c r="E166" i="6"/>
  <c r="E170" i="6" s="1"/>
  <c r="E174" i="6" s="1"/>
  <c r="E150" i="6" s="1"/>
  <c r="G166" i="6"/>
  <c r="G170" i="6" s="1"/>
  <c r="G174" i="6" s="1"/>
  <c r="G150" i="6" s="1"/>
  <c r="I166" i="6"/>
  <c r="I170" i="6" s="1"/>
  <c r="I174" i="6" s="1"/>
  <c r="I150" i="6" s="1"/>
  <c r="D166" i="6"/>
  <c r="D170" i="6" s="1"/>
  <c r="D174" i="6" s="1"/>
  <c r="D150" i="6" s="1"/>
  <c r="F166" i="6"/>
  <c r="F170" i="6" s="1"/>
  <c r="F174" i="6" s="1"/>
  <c r="F150" i="6" s="1"/>
  <c r="J166" i="6"/>
  <c r="J170" i="6" s="1"/>
  <c r="J174" i="6" s="1"/>
  <c r="J150" i="6" s="1"/>
  <c r="L166" i="6"/>
  <c r="L170" i="6" s="1"/>
  <c r="L174" i="6" s="1"/>
  <c r="L150" i="6" s="1"/>
  <c r="H166" i="6"/>
  <c r="H170" i="6" s="1"/>
  <c r="H174" i="6" s="1"/>
  <c r="H150" i="6" s="1"/>
  <c r="K166" i="6"/>
  <c r="K170" i="6" s="1"/>
  <c r="K174" i="6" s="1"/>
  <c r="K150" i="6" s="1"/>
  <c r="M213" i="6"/>
  <c r="C217" i="6"/>
  <c r="M217" i="6" s="1"/>
  <c r="C139" i="6"/>
  <c r="C143" i="6" s="1"/>
  <c r="C147" i="6" s="1"/>
  <c r="C155" i="6" s="1"/>
  <c r="J139" i="6"/>
  <c r="J143" i="6" s="1"/>
  <c r="J147" i="6" s="1"/>
  <c r="J155" i="6" s="1"/>
  <c r="J159" i="6" s="1"/>
  <c r="J163" i="6" s="1"/>
  <c r="H139" i="6"/>
  <c r="H143" i="6" s="1"/>
  <c r="H147" i="6" s="1"/>
  <c r="H155" i="6" s="1"/>
  <c r="H159" i="6" s="1"/>
  <c r="H163" i="6" s="1"/>
  <c r="D139" i="6"/>
  <c r="D143" i="6" s="1"/>
  <c r="D147" i="6" s="1"/>
  <c r="D155" i="6" s="1"/>
  <c r="D159" i="6" s="1"/>
  <c r="D163" i="6" s="1"/>
  <c r="G139" i="6"/>
  <c r="G143" i="6" s="1"/>
  <c r="G147" i="6" s="1"/>
  <c r="G155" i="6" s="1"/>
  <c r="G159" i="6" s="1"/>
  <c r="G163" i="6" s="1"/>
  <c r="F139" i="6"/>
  <c r="F143" i="6" s="1"/>
  <c r="F147" i="6" s="1"/>
  <c r="F155" i="6" s="1"/>
  <c r="F159" i="6" s="1"/>
  <c r="F163" i="6" s="1"/>
  <c r="I139" i="6"/>
  <c r="I143" i="6" s="1"/>
  <c r="I147" i="6" s="1"/>
  <c r="I155" i="6" s="1"/>
  <c r="I159" i="6" s="1"/>
  <c r="I163" i="6" s="1"/>
  <c r="K139" i="6"/>
  <c r="K143" i="6" s="1"/>
  <c r="K147" i="6" s="1"/>
  <c r="K155" i="6" s="1"/>
  <c r="K159" i="6" s="1"/>
  <c r="K163" i="6" s="1"/>
  <c r="E139" i="6"/>
  <c r="E143" i="6" s="1"/>
  <c r="E147" i="6" s="1"/>
  <c r="E155" i="6" s="1"/>
  <c r="E159" i="6" s="1"/>
  <c r="E163" i="6" s="1"/>
  <c r="L139" i="6"/>
  <c r="L143" i="6" s="1"/>
  <c r="L147" i="6" s="1"/>
  <c r="L155" i="6" s="1"/>
  <c r="L159" i="6" s="1"/>
  <c r="L163" i="6" s="1"/>
  <c r="M42" i="7" l="1"/>
  <c r="M73" i="7"/>
  <c r="J74" i="7" s="1"/>
  <c r="M227" i="6"/>
  <c r="B228" i="6" s="1"/>
  <c r="C232" i="6"/>
  <c r="C236" i="6" s="1"/>
  <c r="M155" i="6"/>
  <c r="N155" i="6" s="1"/>
  <c r="C159" i="6"/>
  <c r="C163" i="6" s="1"/>
  <c r="M163" i="6" s="1"/>
  <c r="C167" i="6" s="1"/>
  <c r="C221" i="6"/>
  <c r="F221" i="6"/>
  <c r="F225" i="6" s="1"/>
  <c r="F228" i="6" s="1"/>
  <c r="F233" i="6" s="1"/>
  <c r="F237" i="6" s="1"/>
  <c r="E221" i="6"/>
  <c r="E225" i="6" s="1"/>
  <c r="E228" i="6" s="1"/>
  <c r="E233" i="6" s="1"/>
  <c r="E237" i="6" s="1"/>
  <c r="L221" i="6"/>
  <c r="L225" i="6" s="1"/>
  <c r="L228" i="6" s="1"/>
  <c r="L233" i="6" s="1"/>
  <c r="L237" i="6" s="1"/>
  <c r="G221" i="6"/>
  <c r="G225" i="6" s="1"/>
  <c r="G228" i="6" s="1"/>
  <c r="G233" i="6" s="1"/>
  <c r="G237" i="6" s="1"/>
  <c r="K221" i="6"/>
  <c r="K225" i="6" s="1"/>
  <c r="K228" i="6" s="1"/>
  <c r="K233" i="6" s="1"/>
  <c r="K237" i="6" s="1"/>
  <c r="H221" i="6"/>
  <c r="H225" i="6" s="1"/>
  <c r="H228" i="6" s="1"/>
  <c r="H233" i="6" s="1"/>
  <c r="H237" i="6" s="1"/>
  <c r="I221" i="6"/>
  <c r="I225" i="6" s="1"/>
  <c r="I228" i="6" s="1"/>
  <c r="I233" i="6" s="1"/>
  <c r="I237" i="6" s="1"/>
  <c r="J221" i="6"/>
  <c r="J225" i="6" s="1"/>
  <c r="J228" i="6" s="1"/>
  <c r="J233" i="6" s="1"/>
  <c r="J237" i="6" s="1"/>
  <c r="D221" i="6"/>
  <c r="D225" i="6" s="1"/>
  <c r="D228" i="6" s="1"/>
  <c r="D233" i="6" s="1"/>
  <c r="D237" i="6" s="1"/>
  <c r="F74" i="7" l="1"/>
  <c r="F179" i="7" s="1"/>
  <c r="F183" i="7" s="1"/>
  <c r="F187" i="7" s="1"/>
  <c r="F191" i="7" s="1"/>
  <c r="F195" i="7" s="1"/>
  <c r="E74" i="7"/>
  <c r="E179" i="7" s="1"/>
  <c r="E183" i="7" s="1"/>
  <c r="E187" i="7" s="1"/>
  <c r="E191" i="7" s="1"/>
  <c r="E195" i="7" s="1"/>
  <c r="C74" i="7"/>
  <c r="C75" i="7" s="1"/>
  <c r="J179" i="7"/>
  <c r="J183" i="7" s="1"/>
  <c r="J187" i="7" s="1"/>
  <c r="J191" i="7" s="1"/>
  <c r="J195" i="7" s="1"/>
  <c r="J75" i="7"/>
  <c r="J76" i="7" s="1"/>
  <c r="J100" i="7" s="1"/>
  <c r="J103" i="7" s="1"/>
  <c r="J106" i="7" s="1"/>
  <c r="L74" i="7"/>
  <c r="D74" i="7"/>
  <c r="I74" i="7"/>
  <c r="H74" i="7"/>
  <c r="K74" i="7"/>
  <c r="G74" i="7"/>
  <c r="M236" i="6"/>
  <c r="C240" i="6" s="1"/>
  <c r="C171" i="6"/>
  <c r="C175" i="6" s="1"/>
  <c r="C151" i="6" s="1"/>
  <c r="G167" i="6"/>
  <c r="G171" i="6" s="1"/>
  <c r="G175" i="6" s="1"/>
  <c r="G151" i="6" s="1"/>
  <c r="K167" i="6"/>
  <c r="K171" i="6" s="1"/>
  <c r="K175" i="6" s="1"/>
  <c r="K151" i="6" s="1"/>
  <c r="F167" i="6"/>
  <c r="F171" i="6" s="1"/>
  <c r="F175" i="6" s="1"/>
  <c r="F151" i="6" s="1"/>
  <c r="E167" i="6"/>
  <c r="E171" i="6" s="1"/>
  <c r="E175" i="6" s="1"/>
  <c r="E151" i="6" s="1"/>
  <c r="C225" i="6"/>
  <c r="M221" i="6"/>
  <c r="L167" i="6"/>
  <c r="L171" i="6" s="1"/>
  <c r="L175" i="6" s="1"/>
  <c r="L151" i="6" s="1"/>
  <c r="I167" i="6"/>
  <c r="I171" i="6" s="1"/>
  <c r="I175" i="6" s="1"/>
  <c r="I151" i="6" s="1"/>
  <c r="J167" i="6"/>
  <c r="J171" i="6" s="1"/>
  <c r="J175" i="6" s="1"/>
  <c r="J151" i="6" s="1"/>
  <c r="H167" i="6"/>
  <c r="H171" i="6" s="1"/>
  <c r="H175" i="6" s="1"/>
  <c r="H151" i="6" s="1"/>
  <c r="D167" i="6"/>
  <c r="D171" i="6" s="1"/>
  <c r="D175" i="6" s="1"/>
  <c r="D151" i="6" s="1"/>
  <c r="C179" i="7" l="1"/>
  <c r="C183" i="7" s="1"/>
  <c r="F75" i="7"/>
  <c r="F76" i="7" s="1"/>
  <c r="F100" i="7" s="1"/>
  <c r="F103" i="7" s="1"/>
  <c r="F106" i="7" s="1"/>
  <c r="F110" i="7" s="1"/>
  <c r="E75" i="7"/>
  <c r="E76" i="7" s="1"/>
  <c r="E100" i="7" s="1"/>
  <c r="E103" i="7" s="1"/>
  <c r="E106" i="7" s="1"/>
  <c r="E110" i="7" s="1"/>
  <c r="M74" i="7"/>
  <c r="G179" i="7"/>
  <c r="G183" i="7" s="1"/>
  <c r="G187" i="7" s="1"/>
  <c r="G191" i="7" s="1"/>
  <c r="G195" i="7" s="1"/>
  <c r="G75" i="7"/>
  <c r="G76" i="7" s="1"/>
  <c r="G100" i="7" s="1"/>
  <c r="G103" i="7" s="1"/>
  <c r="G106" i="7" s="1"/>
  <c r="K179" i="7"/>
  <c r="K183" i="7" s="1"/>
  <c r="K187" i="7" s="1"/>
  <c r="K191" i="7" s="1"/>
  <c r="K195" i="7" s="1"/>
  <c r="K75" i="7"/>
  <c r="K76" i="7" s="1"/>
  <c r="K100" i="7" s="1"/>
  <c r="K103" i="7" s="1"/>
  <c r="K106" i="7" s="1"/>
  <c r="H179" i="7"/>
  <c r="H183" i="7" s="1"/>
  <c r="H187" i="7" s="1"/>
  <c r="H191" i="7" s="1"/>
  <c r="H195" i="7" s="1"/>
  <c r="H75" i="7"/>
  <c r="H76" i="7" s="1"/>
  <c r="H100" i="7" s="1"/>
  <c r="H103" i="7" s="1"/>
  <c r="H106" i="7" s="1"/>
  <c r="L179" i="7"/>
  <c r="L183" i="7" s="1"/>
  <c r="L187" i="7" s="1"/>
  <c r="L191" i="7" s="1"/>
  <c r="L195" i="7" s="1"/>
  <c r="L75" i="7"/>
  <c r="L76" i="7" s="1"/>
  <c r="L100" i="7" s="1"/>
  <c r="L103" i="7" s="1"/>
  <c r="L106" i="7" s="1"/>
  <c r="I179" i="7"/>
  <c r="I183" i="7" s="1"/>
  <c r="I187" i="7" s="1"/>
  <c r="I191" i="7" s="1"/>
  <c r="I195" i="7" s="1"/>
  <c r="I75" i="7"/>
  <c r="I76" i="7" s="1"/>
  <c r="I100" i="7" s="1"/>
  <c r="I103" i="7" s="1"/>
  <c r="I106" i="7" s="1"/>
  <c r="J121" i="7"/>
  <c r="J110" i="7"/>
  <c r="D179" i="7"/>
  <c r="D183" i="7" s="1"/>
  <c r="D187" i="7" s="1"/>
  <c r="D191" i="7" s="1"/>
  <c r="D195" i="7" s="1"/>
  <c r="D75" i="7"/>
  <c r="D76" i="7" s="1"/>
  <c r="D100" i="7" s="1"/>
  <c r="D103" i="7" s="1"/>
  <c r="D106" i="7" s="1"/>
  <c r="C76" i="7"/>
  <c r="C244" i="6"/>
  <c r="I240" i="6"/>
  <c r="I244" i="6" s="1"/>
  <c r="I247" i="6" s="1"/>
  <c r="I252" i="6" s="1"/>
  <c r="I37" i="6" s="1"/>
  <c r="K240" i="6"/>
  <c r="K244" i="6" s="1"/>
  <c r="K247" i="6" s="1"/>
  <c r="K252" i="6" s="1"/>
  <c r="K37" i="6" s="1"/>
  <c r="L240" i="6"/>
  <c r="L244" i="6" s="1"/>
  <c r="L247" i="6" s="1"/>
  <c r="L252" i="6" s="1"/>
  <c r="L37" i="6" s="1"/>
  <c r="D240" i="6"/>
  <c r="D244" i="6" s="1"/>
  <c r="D247" i="6" s="1"/>
  <c r="D252" i="6" s="1"/>
  <c r="D37" i="6" s="1"/>
  <c r="G240" i="6"/>
  <c r="G244" i="6" s="1"/>
  <c r="G247" i="6" s="1"/>
  <c r="G252" i="6" s="1"/>
  <c r="G37" i="6" s="1"/>
  <c r="E240" i="6"/>
  <c r="E244" i="6" s="1"/>
  <c r="E247" i="6" s="1"/>
  <c r="E252" i="6" s="1"/>
  <c r="E37" i="6" s="1"/>
  <c r="F240" i="6"/>
  <c r="F244" i="6" s="1"/>
  <c r="F247" i="6" s="1"/>
  <c r="F252" i="6" s="1"/>
  <c r="F37" i="6" s="1"/>
  <c r="J240" i="6"/>
  <c r="J244" i="6" s="1"/>
  <c r="J247" i="6" s="1"/>
  <c r="J252" i="6" s="1"/>
  <c r="J37" i="6" s="1"/>
  <c r="H240" i="6"/>
  <c r="H244" i="6" s="1"/>
  <c r="H247" i="6" s="1"/>
  <c r="H252" i="6" s="1"/>
  <c r="H37" i="6" s="1"/>
  <c r="C228" i="6"/>
  <c r="M225" i="6"/>
  <c r="F121" i="7" l="1"/>
  <c r="E121" i="7"/>
  <c r="M183" i="7"/>
  <c r="C187" i="7"/>
  <c r="M179" i="7"/>
  <c r="H110" i="7"/>
  <c r="H121" i="7"/>
  <c r="D110" i="7"/>
  <c r="D121" i="7"/>
  <c r="I121" i="7"/>
  <c r="I110" i="7"/>
  <c r="K121" i="7"/>
  <c r="K110" i="7"/>
  <c r="M75" i="7"/>
  <c r="M76" i="7"/>
  <c r="C100" i="7"/>
  <c r="L110" i="7"/>
  <c r="L121" i="7"/>
  <c r="G110" i="7"/>
  <c r="G121" i="7"/>
  <c r="D43" i="6"/>
  <c r="D13" i="7" s="1"/>
  <c r="D17" i="7" s="1"/>
  <c r="D48" i="6"/>
  <c r="I48" i="6"/>
  <c r="I43" i="6"/>
  <c r="I13" i="7" s="1"/>
  <c r="I17" i="7" s="1"/>
  <c r="J43" i="6"/>
  <c r="J13" i="7" s="1"/>
  <c r="J17" i="7" s="1"/>
  <c r="J48" i="6"/>
  <c r="H43" i="6"/>
  <c r="H13" i="7" s="1"/>
  <c r="H17" i="7" s="1"/>
  <c r="H48" i="6"/>
  <c r="F43" i="6"/>
  <c r="F13" i="7" s="1"/>
  <c r="F17" i="7" s="1"/>
  <c r="F48" i="6"/>
  <c r="K43" i="6"/>
  <c r="K13" i="7" s="1"/>
  <c r="K17" i="7" s="1"/>
  <c r="K48" i="6"/>
  <c r="E43" i="6"/>
  <c r="E13" i="7" s="1"/>
  <c r="E17" i="7" s="1"/>
  <c r="E48" i="6"/>
  <c r="L48" i="6"/>
  <c r="L43" i="6"/>
  <c r="L13" i="7" s="1"/>
  <c r="L17" i="7" s="1"/>
  <c r="G48" i="6"/>
  <c r="G43" i="6"/>
  <c r="G13" i="7" s="1"/>
  <c r="G17" i="7" s="1"/>
  <c r="M240" i="6"/>
  <c r="M244" i="6"/>
  <c r="C247" i="6"/>
  <c r="M228" i="6"/>
  <c r="B229" i="6" s="1"/>
  <c r="C233" i="6"/>
  <c r="C237" i="6" s="1"/>
  <c r="M100" i="7" l="1"/>
  <c r="C103" i="7"/>
  <c r="C106" i="7" s="1"/>
  <c r="M187" i="7"/>
  <c r="B187" i="7" s="1"/>
  <c r="C191" i="7"/>
  <c r="I98" i="7"/>
  <c r="Y9" i="7"/>
  <c r="AB9" i="7"/>
  <c r="L98" i="7"/>
  <c r="AA9" i="7"/>
  <c r="K98" i="7"/>
  <c r="V9" i="7"/>
  <c r="F98" i="7"/>
  <c r="D98" i="7"/>
  <c r="T9" i="7"/>
  <c r="W9" i="7"/>
  <c r="G98" i="7"/>
  <c r="U9" i="7"/>
  <c r="E98" i="7"/>
  <c r="H98" i="7"/>
  <c r="X9" i="7"/>
  <c r="Z9" i="7"/>
  <c r="J98" i="7"/>
  <c r="M247" i="6"/>
  <c r="B248" i="6" s="1"/>
  <c r="C252" i="6"/>
  <c r="C37" i="6" s="1"/>
  <c r="M237" i="6"/>
  <c r="C241" i="6" s="1"/>
  <c r="C195" i="7" l="1"/>
  <c r="M191" i="7"/>
  <c r="M106" i="7"/>
  <c r="N106" i="7" s="1"/>
  <c r="C121" i="7"/>
  <c r="C110" i="7"/>
  <c r="M110" i="7" s="1"/>
  <c r="C113" i="7" s="1"/>
  <c r="Z33" i="7"/>
  <c r="Z26" i="7"/>
  <c r="Z30" i="7"/>
  <c r="AA30" i="7"/>
  <c r="AA33" i="7"/>
  <c r="AA26" i="7"/>
  <c r="M252" i="6"/>
  <c r="X26" i="7"/>
  <c r="X30" i="7"/>
  <c r="X33" i="7"/>
  <c r="W26" i="7"/>
  <c r="W30" i="7"/>
  <c r="W33" i="7"/>
  <c r="T26" i="7"/>
  <c r="T33" i="7"/>
  <c r="T30" i="7"/>
  <c r="AB33" i="7"/>
  <c r="AB30" i="7"/>
  <c r="AB26" i="7"/>
  <c r="U30" i="7"/>
  <c r="U26" i="7"/>
  <c r="U33" i="7"/>
  <c r="Y26" i="7"/>
  <c r="Y30" i="7"/>
  <c r="Y33" i="7"/>
  <c r="V33" i="7"/>
  <c r="V30" i="7"/>
  <c r="V26" i="7"/>
  <c r="C245" i="6"/>
  <c r="K241" i="6"/>
  <c r="K245" i="6" s="1"/>
  <c r="K248" i="6" s="1"/>
  <c r="K253" i="6" s="1"/>
  <c r="K38" i="6" s="1"/>
  <c r="E241" i="6"/>
  <c r="E245" i="6" s="1"/>
  <c r="E248" i="6" s="1"/>
  <c r="E253" i="6" s="1"/>
  <c r="E38" i="6" s="1"/>
  <c r="I241" i="6"/>
  <c r="I245" i="6" s="1"/>
  <c r="I248" i="6" s="1"/>
  <c r="I253" i="6" s="1"/>
  <c r="I38" i="6" s="1"/>
  <c r="D241" i="6"/>
  <c r="D245" i="6" s="1"/>
  <c r="D248" i="6" s="1"/>
  <c r="D253" i="6" s="1"/>
  <c r="D38" i="6" s="1"/>
  <c r="G241" i="6"/>
  <c r="G245" i="6" s="1"/>
  <c r="G248" i="6" s="1"/>
  <c r="G253" i="6" s="1"/>
  <c r="G38" i="6" s="1"/>
  <c r="F241" i="6"/>
  <c r="F245" i="6" s="1"/>
  <c r="F248" i="6" s="1"/>
  <c r="F253" i="6" s="1"/>
  <c r="F38" i="6" s="1"/>
  <c r="L241" i="6"/>
  <c r="L245" i="6" s="1"/>
  <c r="L248" i="6" s="1"/>
  <c r="L253" i="6" s="1"/>
  <c r="L38" i="6" s="1"/>
  <c r="J241" i="6"/>
  <c r="J245" i="6" s="1"/>
  <c r="J248" i="6" s="1"/>
  <c r="J253" i="6" s="1"/>
  <c r="J38" i="6" s="1"/>
  <c r="H241" i="6"/>
  <c r="H245" i="6" s="1"/>
  <c r="H248" i="6" s="1"/>
  <c r="H253" i="6" s="1"/>
  <c r="H38" i="6" s="1"/>
  <c r="C117" i="7" l="1"/>
  <c r="C125" i="7" s="1"/>
  <c r="C129" i="7" s="1"/>
  <c r="H113" i="7"/>
  <c r="H117" i="7" s="1"/>
  <c r="H125" i="7" s="1"/>
  <c r="H129" i="7" s="1"/>
  <c r="H133" i="7" s="1"/>
  <c r="L113" i="7"/>
  <c r="L117" i="7" s="1"/>
  <c r="L125" i="7" s="1"/>
  <c r="L129" i="7" s="1"/>
  <c r="L133" i="7" s="1"/>
  <c r="J113" i="7"/>
  <c r="J117" i="7" s="1"/>
  <c r="J125" i="7" s="1"/>
  <c r="J129" i="7" s="1"/>
  <c r="J133" i="7" s="1"/>
  <c r="G113" i="7"/>
  <c r="G117" i="7" s="1"/>
  <c r="G125" i="7" s="1"/>
  <c r="G129" i="7" s="1"/>
  <c r="G133" i="7" s="1"/>
  <c r="K113" i="7"/>
  <c r="K117" i="7" s="1"/>
  <c r="K125" i="7" s="1"/>
  <c r="K129" i="7" s="1"/>
  <c r="K133" i="7" s="1"/>
  <c r="E113" i="7"/>
  <c r="E117" i="7" s="1"/>
  <c r="E125" i="7" s="1"/>
  <c r="E129" i="7" s="1"/>
  <c r="E133" i="7" s="1"/>
  <c r="F113" i="7"/>
  <c r="F117" i="7" s="1"/>
  <c r="F125" i="7" s="1"/>
  <c r="F129" i="7" s="1"/>
  <c r="F133" i="7" s="1"/>
  <c r="D113" i="7"/>
  <c r="D117" i="7" s="1"/>
  <c r="D125" i="7" s="1"/>
  <c r="D129" i="7" s="1"/>
  <c r="D133" i="7" s="1"/>
  <c r="I113" i="7"/>
  <c r="I117" i="7" s="1"/>
  <c r="I125" i="7" s="1"/>
  <c r="I129" i="7" s="1"/>
  <c r="I133" i="7" s="1"/>
  <c r="M195" i="7"/>
  <c r="C199" i="7" s="1"/>
  <c r="I49" i="6"/>
  <c r="I50" i="6" s="1"/>
  <c r="I52" i="6" s="1"/>
  <c r="I53" i="6" s="1"/>
  <c r="I44" i="6"/>
  <c r="I39" i="6"/>
  <c r="I40" i="6" s="1"/>
  <c r="E49" i="6"/>
  <c r="E50" i="6" s="1"/>
  <c r="E52" i="6" s="1"/>
  <c r="E53" i="6" s="1"/>
  <c r="E44" i="6"/>
  <c r="E39" i="6"/>
  <c r="E40" i="6" s="1"/>
  <c r="H49" i="6"/>
  <c r="H50" i="6" s="1"/>
  <c r="H52" i="6" s="1"/>
  <c r="H53" i="6" s="1"/>
  <c r="H44" i="6"/>
  <c r="H39" i="6"/>
  <c r="H40" i="6" s="1"/>
  <c r="K49" i="6"/>
  <c r="K50" i="6" s="1"/>
  <c r="K52" i="6" s="1"/>
  <c r="K53" i="6" s="1"/>
  <c r="K44" i="6"/>
  <c r="K39" i="6"/>
  <c r="K40" i="6" s="1"/>
  <c r="J44" i="6"/>
  <c r="J49" i="6"/>
  <c r="J50" i="6" s="1"/>
  <c r="J52" i="6" s="1"/>
  <c r="J53" i="6" s="1"/>
  <c r="J39" i="6"/>
  <c r="J40" i="6" s="1"/>
  <c r="D44" i="6"/>
  <c r="D49" i="6"/>
  <c r="D50" i="6" s="1"/>
  <c r="D52" i="6" s="1"/>
  <c r="D53" i="6" s="1"/>
  <c r="D39" i="6"/>
  <c r="D40" i="6" s="1"/>
  <c r="L49" i="6"/>
  <c r="L50" i="6" s="1"/>
  <c r="L52" i="6" s="1"/>
  <c r="L53" i="6" s="1"/>
  <c r="L44" i="6"/>
  <c r="L39" i="6"/>
  <c r="L40" i="6" s="1"/>
  <c r="F49" i="6"/>
  <c r="F50" i="6" s="1"/>
  <c r="F52" i="6" s="1"/>
  <c r="F53" i="6" s="1"/>
  <c r="F44" i="6"/>
  <c r="F39" i="6"/>
  <c r="F40" i="6" s="1"/>
  <c r="G49" i="6"/>
  <c r="G50" i="6" s="1"/>
  <c r="G52" i="6" s="1"/>
  <c r="G53" i="6" s="1"/>
  <c r="G44" i="6"/>
  <c r="G39" i="6"/>
  <c r="G40" i="6" s="1"/>
  <c r="C43" i="6"/>
  <c r="C48" i="6"/>
  <c r="M241" i="6"/>
  <c r="C248" i="6"/>
  <c r="M245" i="6"/>
  <c r="M117" i="7" l="1"/>
  <c r="M125" i="7"/>
  <c r="F199" i="7"/>
  <c r="F203" i="7" s="1"/>
  <c r="F207" i="7" s="1"/>
  <c r="F211" i="7" s="1"/>
  <c r="F215" i="7" s="1"/>
  <c r="G199" i="7"/>
  <c r="G203" i="7" s="1"/>
  <c r="G207" i="7" s="1"/>
  <c r="G211" i="7" s="1"/>
  <c r="G215" i="7" s="1"/>
  <c r="I199" i="7"/>
  <c r="I203" i="7" s="1"/>
  <c r="I207" i="7" s="1"/>
  <c r="I211" i="7" s="1"/>
  <c r="I215" i="7" s="1"/>
  <c r="K199" i="7"/>
  <c r="K203" i="7" s="1"/>
  <c r="K207" i="7" s="1"/>
  <c r="K211" i="7" s="1"/>
  <c r="K215" i="7" s="1"/>
  <c r="D199" i="7"/>
  <c r="D203" i="7" s="1"/>
  <c r="D207" i="7" s="1"/>
  <c r="D211" i="7" s="1"/>
  <c r="D215" i="7" s="1"/>
  <c r="J199" i="7"/>
  <c r="J203" i="7" s="1"/>
  <c r="J207" i="7" s="1"/>
  <c r="J211" i="7" s="1"/>
  <c r="J215" i="7" s="1"/>
  <c r="L199" i="7"/>
  <c r="L203" i="7" s="1"/>
  <c r="L207" i="7" s="1"/>
  <c r="L211" i="7" s="1"/>
  <c r="L215" i="7" s="1"/>
  <c r="E199" i="7"/>
  <c r="E203" i="7" s="1"/>
  <c r="E207" i="7" s="1"/>
  <c r="E211" i="7" s="1"/>
  <c r="E215" i="7" s="1"/>
  <c r="H199" i="7"/>
  <c r="H203" i="7" s="1"/>
  <c r="H207" i="7" s="1"/>
  <c r="H211" i="7" s="1"/>
  <c r="H215" i="7" s="1"/>
  <c r="C203" i="7"/>
  <c r="F14" i="7"/>
  <c r="F18" i="7" s="1"/>
  <c r="F45" i="6"/>
  <c r="F28" i="7"/>
  <c r="F30" i="7" s="1"/>
  <c r="F32" i="7" s="1"/>
  <c r="H45" i="6"/>
  <c r="H14" i="7"/>
  <c r="H18" i="7" s="1"/>
  <c r="H28" i="7"/>
  <c r="H30" i="7" s="1"/>
  <c r="H32" i="7" s="1"/>
  <c r="J28" i="7"/>
  <c r="J30" i="7" s="1"/>
  <c r="J32" i="7" s="1"/>
  <c r="J45" i="6"/>
  <c r="J14" i="7"/>
  <c r="J18" i="7" s="1"/>
  <c r="E45" i="6"/>
  <c r="E14" i="7"/>
  <c r="E18" i="7" s="1"/>
  <c r="E28" i="7"/>
  <c r="E30" i="7" s="1"/>
  <c r="E32" i="7" s="1"/>
  <c r="L14" i="7"/>
  <c r="L18" i="7" s="1"/>
  <c r="L28" i="7"/>
  <c r="L30" i="7" s="1"/>
  <c r="L32" i="7" s="1"/>
  <c r="L45" i="6"/>
  <c r="K45" i="6"/>
  <c r="K14" i="7"/>
  <c r="K18" i="7" s="1"/>
  <c r="K28" i="7"/>
  <c r="K30" i="7" s="1"/>
  <c r="K32" i="7" s="1"/>
  <c r="D14" i="7"/>
  <c r="D18" i="7" s="1"/>
  <c r="D45" i="6"/>
  <c r="D28" i="7"/>
  <c r="D30" i="7" s="1"/>
  <c r="D32" i="7" s="1"/>
  <c r="G45" i="6"/>
  <c r="G14" i="7"/>
  <c r="G18" i="7" s="1"/>
  <c r="G28" i="7"/>
  <c r="G30" i="7" s="1"/>
  <c r="G32" i="7" s="1"/>
  <c r="I14" i="7"/>
  <c r="I18" i="7" s="1"/>
  <c r="I45" i="6"/>
  <c r="I28" i="7"/>
  <c r="I30" i="7" s="1"/>
  <c r="I32" i="7" s="1"/>
  <c r="M48" i="6"/>
  <c r="C13" i="7"/>
  <c r="C133" i="7"/>
  <c r="C253" i="6"/>
  <c r="C38" i="6" s="1"/>
  <c r="M248" i="6"/>
  <c r="B249" i="6" s="1"/>
  <c r="N125" i="7" l="1"/>
  <c r="M199" i="7"/>
  <c r="C207" i="7"/>
  <c r="M203" i="7"/>
  <c r="X10" i="7"/>
  <c r="H99" i="7"/>
  <c r="H19" i="7"/>
  <c r="I99" i="7"/>
  <c r="I19" i="7"/>
  <c r="Y10" i="7"/>
  <c r="E19" i="7"/>
  <c r="E99" i="7"/>
  <c r="U10" i="7"/>
  <c r="K19" i="7"/>
  <c r="AA10" i="7"/>
  <c r="K99" i="7"/>
  <c r="Z10" i="7"/>
  <c r="J19" i="7"/>
  <c r="J99" i="7"/>
  <c r="L99" i="7"/>
  <c r="AB10" i="7"/>
  <c r="L19" i="7"/>
  <c r="M253" i="6"/>
  <c r="G99" i="7"/>
  <c r="W10" i="7"/>
  <c r="G19" i="7"/>
  <c r="D99" i="7"/>
  <c r="D19" i="7"/>
  <c r="T10" i="7"/>
  <c r="V10" i="7"/>
  <c r="F99" i="7"/>
  <c r="F19" i="7"/>
  <c r="C17" i="7"/>
  <c r="M13" i="7"/>
  <c r="M133" i="7"/>
  <c r="C137" i="7" s="1"/>
  <c r="C141" i="7" l="1"/>
  <c r="C145" i="7" s="1"/>
  <c r="C153" i="7" s="1"/>
  <c r="M207" i="7"/>
  <c r="B207" i="7" s="1"/>
  <c r="C211" i="7"/>
  <c r="W34" i="7"/>
  <c r="W27" i="7"/>
  <c r="W31" i="7"/>
  <c r="Y31" i="7"/>
  <c r="Y34" i="7"/>
  <c r="Y27" i="7"/>
  <c r="Z27" i="7"/>
  <c r="Z31" i="7"/>
  <c r="Z34" i="7"/>
  <c r="C49" i="6"/>
  <c r="C44" i="6"/>
  <c r="C39" i="6"/>
  <c r="C40" i="6" s="1"/>
  <c r="V34" i="7"/>
  <c r="V27" i="7"/>
  <c r="V31" i="7"/>
  <c r="AA31" i="7"/>
  <c r="AA27" i="7"/>
  <c r="AA34" i="7"/>
  <c r="T34" i="7"/>
  <c r="T31" i="7"/>
  <c r="T27" i="7"/>
  <c r="AB27" i="7"/>
  <c r="AB34" i="7"/>
  <c r="AB31" i="7"/>
  <c r="U31" i="7"/>
  <c r="U34" i="7"/>
  <c r="U27" i="7"/>
  <c r="X31" i="7"/>
  <c r="X34" i="7"/>
  <c r="X27" i="7"/>
  <c r="S9" i="7"/>
  <c r="M17" i="7"/>
  <c r="C98" i="7"/>
  <c r="F137" i="7"/>
  <c r="F141" i="7" s="1"/>
  <c r="F145" i="7" s="1"/>
  <c r="F153" i="7" s="1"/>
  <c r="F157" i="7" s="1"/>
  <c r="F161" i="7" s="1"/>
  <c r="J137" i="7"/>
  <c r="J141" i="7" s="1"/>
  <c r="J145" i="7" s="1"/>
  <c r="J153" i="7" s="1"/>
  <c r="J157" i="7" s="1"/>
  <c r="J161" i="7" s="1"/>
  <c r="D137" i="7"/>
  <c r="D141" i="7" s="1"/>
  <c r="D145" i="7" s="1"/>
  <c r="D153" i="7" s="1"/>
  <c r="D157" i="7" s="1"/>
  <c r="D161" i="7" s="1"/>
  <c r="L137" i="7"/>
  <c r="L141" i="7" s="1"/>
  <c r="L145" i="7" s="1"/>
  <c r="L153" i="7" s="1"/>
  <c r="L157" i="7" s="1"/>
  <c r="L161" i="7" s="1"/>
  <c r="G137" i="7"/>
  <c r="G141" i="7" s="1"/>
  <c r="G145" i="7" s="1"/>
  <c r="G153" i="7" s="1"/>
  <c r="G157" i="7" s="1"/>
  <c r="G161" i="7" s="1"/>
  <c r="H137" i="7"/>
  <c r="H141" i="7" s="1"/>
  <c r="H145" i="7" s="1"/>
  <c r="H153" i="7" s="1"/>
  <c r="H157" i="7" s="1"/>
  <c r="H161" i="7" s="1"/>
  <c r="K137" i="7"/>
  <c r="K141" i="7" s="1"/>
  <c r="K145" i="7" s="1"/>
  <c r="K153" i="7" s="1"/>
  <c r="K157" i="7" s="1"/>
  <c r="K161" i="7" s="1"/>
  <c r="E137" i="7"/>
  <c r="E141" i="7" s="1"/>
  <c r="E145" i="7" s="1"/>
  <c r="E153" i="7" s="1"/>
  <c r="E157" i="7" s="1"/>
  <c r="E161" i="7" s="1"/>
  <c r="I137" i="7"/>
  <c r="I141" i="7" s="1"/>
  <c r="I145" i="7" s="1"/>
  <c r="I153" i="7" s="1"/>
  <c r="I157" i="7" s="1"/>
  <c r="I161" i="7" s="1"/>
  <c r="C157" i="7"/>
  <c r="C161" i="7" s="1"/>
  <c r="W35" i="7" l="1"/>
  <c r="G33" i="7" s="1"/>
  <c r="AB35" i="7"/>
  <c r="L33" i="7" s="1"/>
  <c r="Z35" i="7"/>
  <c r="J33" i="7" s="1"/>
  <c r="AA35" i="7"/>
  <c r="K33" i="7" s="1"/>
  <c r="C215" i="7"/>
  <c r="M211" i="7"/>
  <c r="T35" i="7"/>
  <c r="D33" i="7" s="1"/>
  <c r="X35" i="7"/>
  <c r="H33" i="7" s="1"/>
  <c r="Y35" i="7"/>
  <c r="I33" i="7" s="1"/>
  <c r="U35" i="7"/>
  <c r="E33" i="7" s="1"/>
  <c r="C14" i="7"/>
  <c r="C28" i="7"/>
  <c r="C45" i="6"/>
  <c r="M49" i="6"/>
  <c r="C50" i="6"/>
  <c r="V35" i="7"/>
  <c r="F33" i="7" s="1"/>
  <c r="AC9" i="7"/>
  <c r="S26" i="7"/>
  <c r="AC26" i="7" s="1"/>
  <c r="S33" i="7"/>
  <c r="S30" i="7"/>
  <c r="M161" i="7"/>
  <c r="C165" i="7" s="1"/>
  <c r="M153" i="7"/>
  <c r="N153" i="7" s="1"/>
  <c r="C169" i="7" l="1"/>
  <c r="C173" i="7" s="1"/>
  <c r="C149" i="7" s="1"/>
  <c r="M215" i="7"/>
  <c r="C219" i="7" s="1"/>
  <c r="D165" i="7"/>
  <c r="D169" i="7" s="1"/>
  <c r="D173" i="7" s="1"/>
  <c r="D149" i="7" s="1"/>
  <c r="F165" i="7"/>
  <c r="F169" i="7" s="1"/>
  <c r="F173" i="7" s="1"/>
  <c r="F149" i="7" s="1"/>
  <c r="I165" i="7"/>
  <c r="I169" i="7" s="1"/>
  <c r="I173" i="7" s="1"/>
  <c r="I149" i="7" s="1"/>
  <c r="AD26" i="7"/>
  <c r="AE26" i="7" s="1"/>
  <c r="M22" i="7" s="1"/>
  <c r="M50" i="6"/>
  <c r="C51" i="6" s="1"/>
  <c r="C52" i="6"/>
  <c r="C30" i="7"/>
  <c r="M28" i="7"/>
  <c r="C18" i="7"/>
  <c r="M14" i="7"/>
  <c r="G165" i="7"/>
  <c r="G169" i="7" s="1"/>
  <c r="G173" i="7" s="1"/>
  <c r="G149" i="7" s="1"/>
  <c r="E165" i="7"/>
  <c r="E169" i="7" s="1"/>
  <c r="E173" i="7" s="1"/>
  <c r="E149" i="7" s="1"/>
  <c r="J165" i="7"/>
  <c r="J169" i="7" s="1"/>
  <c r="J173" i="7" s="1"/>
  <c r="J149" i="7" s="1"/>
  <c r="L165" i="7"/>
  <c r="L169" i="7" s="1"/>
  <c r="L173" i="7" s="1"/>
  <c r="L149" i="7" s="1"/>
  <c r="H165" i="7"/>
  <c r="H169" i="7" s="1"/>
  <c r="H173" i="7" s="1"/>
  <c r="H149" i="7" s="1"/>
  <c r="K165" i="7"/>
  <c r="K169" i="7" s="1"/>
  <c r="K173" i="7" s="1"/>
  <c r="K149" i="7" s="1"/>
  <c r="M37" i="7" l="1"/>
  <c r="M43" i="7" s="1"/>
  <c r="C80" i="7"/>
  <c r="C81" i="7" s="1"/>
  <c r="J80" i="7"/>
  <c r="J81" i="7" s="1"/>
  <c r="G80" i="7"/>
  <c r="G81" i="7" s="1"/>
  <c r="H80" i="7"/>
  <c r="H81" i="7" s="1"/>
  <c r="E80" i="7"/>
  <c r="E81" i="7" s="1"/>
  <c r="I80" i="7"/>
  <c r="I81" i="7" s="1"/>
  <c r="K80" i="7"/>
  <c r="K81" i="7" s="1"/>
  <c r="L80" i="7"/>
  <c r="L81" i="7" s="1"/>
  <c r="D80" i="7"/>
  <c r="D81" i="7" s="1"/>
  <c r="F80" i="7"/>
  <c r="F81" i="7" s="1"/>
  <c r="C223" i="7"/>
  <c r="J219" i="7"/>
  <c r="J223" i="7" s="1"/>
  <c r="J226" i="7" s="1"/>
  <c r="J231" i="7" s="1"/>
  <c r="J235" i="7" s="1"/>
  <c r="K219" i="7"/>
  <c r="K223" i="7" s="1"/>
  <c r="K226" i="7" s="1"/>
  <c r="K231" i="7" s="1"/>
  <c r="K235" i="7" s="1"/>
  <c r="H219" i="7"/>
  <c r="H223" i="7" s="1"/>
  <c r="H226" i="7" s="1"/>
  <c r="H231" i="7" s="1"/>
  <c r="H235" i="7" s="1"/>
  <c r="I219" i="7"/>
  <c r="I223" i="7" s="1"/>
  <c r="I226" i="7" s="1"/>
  <c r="I231" i="7" s="1"/>
  <c r="I235" i="7" s="1"/>
  <c r="E219" i="7"/>
  <c r="E223" i="7" s="1"/>
  <c r="E226" i="7" s="1"/>
  <c r="E231" i="7" s="1"/>
  <c r="E235" i="7" s="1"/>
  <c r="F219" i="7"/>
  <c r="F223" i="7" s="1"/>
  <c r="F226" i="7" s="1"/>
  <c r="F231" i="7" s="1"/>
  <c r="F235" i="7" s="1"/>
  <c r="L219" i="7"/>
  <c r="L223" i="7" s="1"/>
  <c r="L226" i="7" s="1"/>
  <c r="L231" i="7" s="1"/>
  <c r="L235" i="7" s="1"/>
  <c r="D219" i="7"/>
  <c r="D223" i="7" s="1"/>
  <c r="D226" i="7" s="1"/>
  <c r="D231" i="7" s="1"/>
  <c r="D235" i="7" s="1"/>
  <c r="G219" i="7"/>
  <c r="G223" i="7" s="1"/>
  <c r="G226" i="7" s="1"/>
  <c r="G231" i="7" s="1"/>
  <c r="G235" i="7" s="1"/>
  <c r="M18" i="7"/>
  <c r="S10" i="7"/>
  <c r="C99" i="7"/>
  <c r="C19" i="7"/>
  <c r="M19" i="7" s="1"/>
  <c r="C53" i="6"/>
  <c r="M52" i="6"/>
  <c r="F51" i="6"/>
  <c r="G51" i="6"/>
  <c r="E51" i="6"/>
  <c r="K51" i="6"/>
  <c r="L51" i="6"/>
  <c r="M51" i="6"/>
  <c r="J51" i="6"/>
  <c r="I51" i="6"/>
  <c r="H51" i="6"/>
  <c r="D51" i="6"/>
  <c r="B180" i="7" l="1"/>
  <c r="M219" i="7"/>
  <c r="M223" i="7"/>
  <c r="C226" i="7"/>
  <c r="M81" i="7"/>
  <c r="L82" i="7" s="1"/>
  <c r="C54" i="6"/>
  <c r="J54" i="6"/>
  <c r="M53" i="6"/>
  <c r="F54" i="6"/>
  <c r="L54" i="6"/>
  <c r="K54" i="6"/>
  <c r="I54" i="6"/>
  <c r="D54" i="6"/>
  <c r="G54" i="6"/>
  <c r="E54" i="6"/>
  <c r="C32" i="7"/>
  <c r="H54" i="6"/>
  <c r="S27" i="7"/>
  <c r="AC27" i="7" s="1"/>
  <c r="S34" i="7"/>
  <c r="S31" i="7"/>
  <c r="AC10" i="7"/>
  <c r="F82" i="7" l="1"/>
  <c r="F83" i="7" s="1"/>
  <c r="F84" i="7" s="1"/>
  <c r="F101" i="7" s="1"/>
  <c r="F104" i="7" s="1"/>
  <c r="F107" i="7" s="1"/>
  <c r="G82" i="7"/>
  <c r="G180" i="7" s="1"/>
  <c r="G184" i="7" s="1"/>
  <c r="G188" i="7" s="1"/>
  <c r="G192" i="7" s="1"/>
  <c r="G196" i="7" s="1"/>
  <c r="C231" i="7"/>
  <c r="C235" i="7" s="1"/>
  <c r="M235" i="7" s="1"/>
  <c r="C239" i="7" s="1"/>
  <c r="M226" i="7"/>
  <c r="B227" i="7" s="1"/>
  <c r="L180" i="7"/>
  <c r="L184" i="7" s="1"/>
  <c r="L188" i="7" s="1"/>
  <c r="L192" i="7" s="1"/>
  <c r="L196" i="7" s="1"/>
  <c r="L83" i="7"/>
  <c r="L84" i="7" s="1"/>
  <c r="L101" i="7" s="1"/>
  <c r="L104" i="7" s="1"/>
  <c r="L107" i="7" s="1"/>
  <c r="H82" i="7"/>
  <c r="D82" i="7"/>
  <c r="C82" i="7"/>
  <c r="K82" i="7"/>
  <c r="E82" i="7"/>
  <c r="J82" i="7"/>
  <c r="I82" i="7"/>
  <c r="AD27" i="7"/>
  <c r="AE27" i="7" s="1"/>
  <c r="M23" i="7" s="1"/>
  <c r="S35" i="7"/>
  <c r="C33" i="7" s="1"/>
  <c r="M32" i="7" s="1"/>
  <c r="M33" i="7" l="1"/>
  <c r="G83" i="7"/>
  <c r="G84" i="7" s="1"/>
  <c r="G101" i="7" s="1"/>
  <c r="G104" i="7" s="1"/>
  <c r="G107" i="7" s="1"/>
  <c r="G111" i="7" s="1"/>
  <c r="F180" i="7"/>
  <c r="F184" i="7" s="1"/>
  <c r="F188" i="7" s="1"/>
  <c r="F192" i="7" s="1"/>
  <c r="F196" i="7" s="1"/>
  <c r="C243" i="7"/>
  <c r="F239" i="7"/>
  <c r="F243" i="7" s="1"/>
  <c r="F246" i="7" s="1"/>
  <c r="F251" i="7" s="1"/>
  <c r="F36" i="7" s="1"/>
  <c r="K239" i="7"/>
  <c r="K243" i="7" s="1"/>
  <c r="K246" i="7" s="1"/>
  <c r="K251" i="7" s="1"/>
  <c r="K36" i="7" s="1"/>
  <c r="L239" i="7"/>
  <c r="L243" i="7" s="1"/>
  <c r="L246" i="7" s="1"/>
  <c r="L251" i="7" s="1"/>
  <c r="L36" i="7" s="1"/>
  <c r="J239" i="7"/>
  <c r="J243" i="7" s="1"/>
  <c r="J246" i="7" s="1"/>
  <c r="J251" i="7" s="1"/>
  <c r="H239" i="7"/>
  <c r="H243" i="7" s="1"/>
  <c r="H246" i="7" s="1"/>
  <c r="H251" i="7" s="1"/>
  <c r="G239" i="7"/>
  <c r="G243" i="7" s="1"/>
  <c r="G246" i="7" s="1"/>
  <c r="G251" i="7" s="1"/>
  <c r="D239" i="7"/>
  <c r="D243" i="7" s="1"/>
  <c r="D246" i="7" s="1"/>
  <c r="D251" i="7" s="1"/>
  <c r="D36" i="7" s="1"/>
  <c r="E239" i="7"/>
  <c r="E243" i="7" s="1"/>
  <c r="E246" i="7" s="1"/>
  <c r="E251" i="7" s="1"/>
  <c r="I239" i="7"/>
  <c r="I243" i="7" s="1"/>
  <c r="I246" i="7" s="1"/>
  <c r="I251" i="7" s="1"/>
  <c r="J180" i="7"/>
  <c r="J184" i="7" s="1"/>
  <c r="J188" i="7" s="1"/>
  <c r="J192" i="7" s="1"/>
  <c r="J196" i="7" s="1"/>
  <c r="J83" i="7"/>
  <c r="J84" i="7" s="1"/>
  <c r="J101" i="7" s="1"/>
  <c r="J104" i="7" s="1"/>
  <c r="J107" i="7" s="1"/>
  <c r="F111" i="7"/>
  <c r="F122" i="7"/>
  <c r="I180" i="7"/>
  <c r="I184" i="7" s="1"/>
  <c r="I188" i="7" s="1"/>
  <c r="I192" i="7" s="1"/>
  <c r="I196" i="7" s="1"/>
  <c r="I83" i="7"/>
  <c r="I84" i="7" s="1"/>
  <c r="I101" i="7" s="1"/>
  <c r="I104" i="7" s="1"/>
  <c r="I107" i="7" s="1"/>
  <c r="L122" i="7"/>
  <c r="L111" i="7"/>
  <c r="E180" i="7"/>
  <c r="E184" i="7" s="1"/>
  <c r="E188" i="7" s="1"/>
  <c r="E192" i="7" s="1"/>
  <c r="E196" i="7" s="1"/>
  <c r="E83" i="7"/>
  <c r="E84" i="7" s="1"/>
  <c r="E101" i="7" s="1"/>
  <c r="E104" i="7" s="1"/>
  <c r="E107" i="7" s="1"/>
  <c r="K180" i="7"/>
  <c r="K184" i="7" s="1"/>
  <c r="K188" i="7" s="1"/>
  <c r="K192" i="7" s="1"/>
  <c r="K196" i="7" s="1"/>
  <c r="K83" i="7"/>
  <c r="K84" i="7" s="1"/>
  <c r="K101" i="7" s="1"/>
  <c r="K104" i="7" s="1"/>
  <c r="K107" i="7" s="1"/>
  <c r="D180" i="7"/>
  <c r="D184" i="7" s="1"/>
  <c r="D188" i="7" s="1"/>
  <c r="D192" i="7" s="1"/>
  <c r="D196" i="7" s="1"/>
  <c r="D83" i="7"/>
  <c r="D84" i="7" s="1"/>
  <c r="D101" i="7" s="1"/>
  <c r="D104" i="7" s="1"/>
  <c r="D107" i="7" s="1"/>
  <c r="H180" i="7"/>
  <c r="H184" i="7" s="1"/>
  <c r="H188" i="7" s="1"/>
  <c r="H192" i="7" s="1"/>
  <c r="H196" i="7" s="1"/>
  <c r="H83" i="7"/>
  <c r="H84" i="7" s="1"/>
  <c r="H101" i="7" s="1"/>
  <c r="H104" i="7" s="1"/>
  <c r="H107" i="7" s="1"/>
  <c r="M38" i="7"/>
  <c r="M44" i="7" s="1"/>
  <c r="M45" i="7" s="1"/>
  <c r="E88" i="7"/>
  <c r="E89" i="7" s="1"/>
  <c r="C88" i="7"/>
  <c r="C89" i="7" s="1"/>
  <c r="G88" i="7"/>
  <c r="G89" i="7" s="1"/>
  <c r="D88" i="7"/>
  <c r="D89" i="7" s="1"/>
  <c r="H88" i="7"/>
  <c r="H89" i="7" s="1"/>
  <c r="L88" i="7"/>
  <c r="L89" i="7" s="1"/>
  <c r="F88" i="7"/>
  <c r="F89" i="7" s="1"/>
  <c r="J88" i="7"/>
  <c r="J89" i="7" s="1"/>
  <c r="I88" i="7"/>
  <c r="I89" i="7" s="1"/>
  <c r="K88" i="7"/>
  <c r="K89" i="7" s="1"/>
  <c r="C180" i="7"/>
  <c r="M82" i="7"/>
  <c r="C83" i="7"/>
  <c r="C246" i="7"/>
  <c r="K47" i="7" l="1"/>
  <c r="J36" i="7"/>
  <c r="J47" i="7" s="1"/>
  <c r="L47" i="7"/>
  <c r="H36" i="7"/>
  <c r="H42" i="7" s="1"/>
  <c r="H12" i="8" s="1"/>
  <c r="H16" i="8" s="1"/>
  <c r="G122" i="7"/>
  <c r="F42" i="7"/>
  <c r="F12" i="8" s="1"/>
  <c r="F16" i="8" s="1"/>
  <c r="F97" i="8" s="1"/>
  <c r="E36" i="7"/>
  <c r="E42" i="7" s="1"/>
  <c r="E12" i="8" s="1"/>
  <c r="E16" i="8" s="1"/>
  <c r="U8" i="8" s="1"/>
  <c r="I36" i="7"/>
  <c r="I42" i="7" s="1"/>
  <c r="I12" i="8" s="1"/>
  <c r="I16" i="8" s="1"/>
  <c r="I97" i="8" s="1"/>
  <c r="D47" i="7"/>
  <c r="G36" i="7"/>
  <c r="G42" i="7" s="1"/>
  <c r="G12" i="8" s="1"/>
  <c r="G16" i="8" s="1"/>
  <c r="W8" i="8" s="1"/>
  <c r="F47" i="7"/>
  <c r="L42" i="7"/>
  <c r="L12" i="8" s="1"/>
  <c r="L16" i="8" s="1"/>
  <c r="L97" i="8" s="1"/>
  <c r="K42" i="7"/>
  <c r="K12" i="8" s="1"/>
  <c r="K16" i="8" s="1"/>
  <c r="K97" i="8" s="1"/>
  <c r="M39" i="7"/>
  <c r="M40" i="7" s="1"/>
  <c r="M243" i="7"/>
  <c r="D42" i="7"/>
  <c r="D12" i="8" s="1"/>
  <c r="D16" i="8" s="1"/>
  <c r="D97" i="8" s="1"/>
  <c r="M239" i="7"/>
  <c r="D111" i="7"/>
  <c r="D122" i="7"/>
  <c r="M180" i="7"/>
  <c r="C184" i="7"/>
  <c r="K111" i="7"/>
  <c r="K122" i="7"/>
  <c r="I111" i="7"/>
  <c r="I122" i="7"/>
  <c r="M89" i="7"/>
  <c r="L90" i="7" s="1"/>
  <c r="E122" i="7"/>
  <c r="E111" i="7"/>
  <c r="C84" i="7"/>
  <c r="M83" i="7"/>
  <c r="B181" i="7"/>
  <c r="H111" i="7"/>
  <c r="H122" i="7"/>
  <c r="J111" i="7"/>
  <c r="J122" i="7"/>
  <c r="C251" i="7"/>
  <c r="C36" i="7" s="1"/>
  <c r="M246" i="7"/>
  <c r="B247" i="7" s="1"/>
  <c r="J42" i="7" l="1"/>
  <c r="J12" i="8" s="1"/>
  <c r="J16" i="8" s="1"/>
  <c r="Z8" i="8" s="1"/>
  <c r="Z25" i="8" s="1"/>
  <c r="V8" i="8"/>
  <c r="V29" i="8" s="1"/>
  <c r="E47" i="7"/>
  <c r="I47" i="7"/>
  <c r="H97" i="8"/>
  <c r="X8" i="8"/>
  <c r="X32" i="8" s="1"/>
  <c r="G47" i="7"/>
  <c r="Y8" i="8"/>
  <c r="Y25" i="8" s="1"/>
  <c r="H47" i="7"/>
  <c r="AA8" i="8"/>
  <c r="AA32" i="8" s="1"/>
  <c r="AB8" i="8"/>
  <c r="AB29" i="8" s="1"/>
  <c r="T8" i="8"/>
  <c r="T25" i="8" s="1"/>
  <c r="E90" i="7"/>
  <c r="E91" i="7" s="1"/>
  <c r="E92" i="7" s="1"/>
  <c r="E102" i="7" s="1"/>
  <c r="E105" i="7" s="1"/>
  <c r="E108" i="7" s="1"/>
  <c r="F90" i="7"/>
  <c r="F91" i="7" s="1"/>
  <c r="F92" i="7" s="1"/>
  <c r="F102" i="7" s="1"/>
  <c r="F105" i="7" s="1"/>
  <c r="F108" i="7" s="1"/>
  <c r="I90" i="7"/>
  <c r="I181" i="7" s="1"/>
  <c r="I185" i="7" s="1"/>
  <c r="I189" i="7" s="1"/>
  <c r="I193" i="7" s="1"/>
  <c r="I197" i="7" s="1"/>
  <c r="K90" i="7"/>
  <c r="K181" i="7" s="1"/>
  <c r="K185" i="7" s="1"/>
  <c r="K189" i="7" s="1"/>
  <c r="K193" i="7" s="1"/>
  <c r="K197" i="7" s="1"/>
  <c r="J90" i="7"/>
  <c r="J181" i="7" s="1"/>
  <c r="J185" i="7" s="1"/>
  <c r="J189" i="7" s="1"/>
  <c r="J193" i="7" s="1"/>
  <c r="J197" i="7" s="1"/>
  <c r="D90" i="7"/>
  <c r="D91" i="7" s="1"/>
  <c r="D92" i="7" s="1"/>
  <c r="D102" i="7" s="1"/>
  <c r="D105" i="7" s="1"/>
  <c r="D108" i="7" s="1"/>
  <c r="G90" i="7"/>
  <c r="G181" i="7" s="1"/>
  <c r="G185" i="7" s="1"/>
  <c r="G189" i="7" s="1"/>
  <c r="G193" i="7" s="1"/>
  <c r="G197" i="7" s="1"/>
  <c r="C90" i="7"/>
  <c r="C91" i="7" s="1"/>
  <c r="G97" i="8"/>
  <c r="E97" i="8"/>
  <c r="L181" i="7"/>
  <c r="L185" i="7" s="1"/>
  <c r="L189" i="7" s="1"/>
  <c r="L193" i="7" s="1"/>
  <c r="L197" i="7" s="1"/>
  <c r="L91" i="7"/>
  <c r="L92" i="7" s="1"/>
  <c r="L102" i="7" s="1"/>
  <c r="L105" i="7" s="1"/>
  <c r="L108" i="7" s="1"/>
  <c r="C188" i="7"/>
  <c r="M184" i="7"/>
  <c r="C101" i="7"/>
  <c r="M84" i="7"/>
  <c r="H90" i="7"/>
  <c r="U32" i="8"/>
  <c r="U25" i="8"/>
  <c r="U29" i="8"/>
  <c r="X29" i="8"/>
  <c r="W29" i="8"/>
  <c r="W25" i="8"/>
  <c r="W32" i="8"/>
  <c r="M251" i="7"/>
  <c r="X25" i="8" l="1"/>
  <c r="Z32" i="8"/>
  <c r="Z29" i="8"/>
  <c r="V25" i="8"/>
  <c r="V32" i="8"/>
  <c r="T32" i="8"/>
  <c r="J97" i="8"/>
  <c r="T29" i="8"/>
  <c r="Y29" i="8"/>
  <c r="Y32" i="8"/>
  <c r="E181" i="7"/>
  <c r="E185" i="7" s="1"/>
  <c r="E189" i="7" s="1"/>
  <c r="E193" i="7" s="1"/>
  <c r="E197" i="7" s="1"/>
  <c r="AA25" i="8"/>
  <c r="AA29" i="8"/>
  <c r="AB32" i="8"/>
  <c r="I91" i="7"/>
  <c r="I92" i="7" s="1"/>
  <c r="I102" i="7" s="1"/>
  <c r="I105" i="7" s="1"/>
  <c r="I108" i="7" s="1"/>
  <c r="I123" i="7" s="1"/>
  <c r="F181" i="7"/>
  <c r="F185" i="7" s="1"/>
  <c r="F189" i="7" s="1"/>
  <c r="F193" i="7" s="1"/>
  <c r="F197" i="7" s="1"/>
  <c r="AB25" i="8"/>
  <c r="D181" i="7"/>
  <c r="D185" i="7" s="1"/>
  <c r="D189" i="7" s="1"/>
  <c r="D193" i="7" s="1"/>
  <c r="D197" i="7" s="1"/>
  <c r="J91" i="7"/>
  <c r="J92" i="7" s="1"/>
  <c r="J102" i="7" s="1"/>
  <c r="J105" i="7" s="1"/>
  <c r="J108" i="7" s="1"/>
  <c r="J112" i="7" s="1"/>
  <c r="C181" i="7"/>
  <c r="K91" i="7"/>
  <c r="K92" i="7" s="1"/>
  <c r="K102" i="7" s="1"/>
  <c r="K105" i="7" s="1"/>
  <c r="K108" i="7" s="1"/>
  <c r="K112" i="7" s="1"/>
  <c r="G91" i="7"/>
  <c r="G92" i="7" s="1"/>
  <c r="G102" i="7" s="1"/>
  <c r="G105" i="7" s="1"/>
  <c r="G108" i="7" s="1"/>
  <c r="G123" i="7" s="1"/>
  <c r="F112" i="7"/>
  <c r="F123" i="7"/>
  <c r="D112" i="7"/>
  <c r="D123" i="7"/>
  <c r="C92" i="7"/>
  <c r="H181" i="7"/>
  <c r="H185" i="7" s="1"/>
  <c r="H189" i="7" s="1"/>
  <c r="H193" i="7" s="1"/>
  <c r="H197" i="7" s="1"/>
  <c r="H91" i="7"/>
  <c r="H92" i="7" s="1"/>
  <c r="H102" i="7" s="1"/>
  <c r="H105" i="7" s="1"/>
  <c r="H108" i="7" s="1"/>
  <c r="M101" i="7"/>
  <c r="C104" i="7"/>
  <c r="C107" i="7" s="1"/>
  <c r="M90" i="7"/>
  <c r="M188" i="7"/>
  <c r="B188" i="7" s="1"/>
  <c r="C192" i="7"/>
  <c r="E112" i="7"/>
  <c r="E123" i="7"/>
  <c r="L112" i="7"/>
  <c r="L123" i="7"/>
  <c r="C42" i="7"/>
  <c r="C12" i="8" s="1"/>
  <c r="C47" i="7"/>
  <c r="M47" i="7" s="1"/>
  <c r="I112" i="7" l="1"/>
  <c r="M181" i="7"/>
  <c r="J123" i="7"/>
  <c r="C185" i="7"/>
  <c r="M185" i="7" s="1"/>
  <c r="K123" i="7"/>
  <c r="G112" i="7"/>
  <c r="M91" i="7"/>
  <c r="C102" i="7"/>
  <c r="M92" i="7"/>
  <c r="M192" i="7"/>
  <c r="C196" i="7"/>
  <c r="M196" i="7" s="1"/>
  <c r="C122" i="7"/>
  <c r="M107" i="7"/>
  <c r="N107" i="7" s="1"/>
  <c r="C111" i="7"/>
  <c r="M111" i="7" s="1"/>
  <c r="H112" i="7"/>
  <c r="H123" i="7"/>
  <c r="C16" i="8"/>
  <c r="M12" i="8"/>
  <c r="C189" i="7" l="1"/>
  <c r="M189" i="7" s="1"/>
  <c r="B189" i="7" s="1"/>
  <c r="C114" i="7"/>
  <c r="C118" i="7" s="1"/>
  <c r="C126" i="7" s="1"/>
  <c r="C130" i="7" s="1"/>
  <c r="C134" i="7" s="1"/>
  <c r="D114" i="7"/>
  <c r="D118" i="7" s="1"/>
  <c r="D126" i="7" s="1"/>
  <c r="D130" i="7" s="1"/>
  <c r="D134" i="7" s="1"/>
  <c r="H114" i="7"/>
  <c r="H118" i="7" s="1"/>
  <c r="H126" i="7" s="1"/>
  <c r="H130" i="7" s="1"/>
  <c r="H134" i="7" s="1"/>
  <c r="K114" i="7"/>
  <c r="K118" i="7" s="1"/>
  <c r="K126" i="7" s="1"/>
  <c r="K130" i="7" s="1"/>
  <c r="K134" i="7" s="1"/>
  <c r="I114" i="7"/>
  <c r="I118" i="7" s="1"/>
  <c r="I126" i="7" s="1"/>
  <c r="I130" i="7" s="1"/>
  <c r="I134" i="7" s="1"/>
  <c r="E114" i="7"/>
  <c r="E118" i="7" s="1"/>
  <c r="E126" i="7" s="1"/>
  <c r="E130" i="7" s="1"/>
  <c r="E134" i="7" s="1"/>
  <c r="G114" i="7"/>
  <c r="G118" i="7" s="1"/>
  <c r="G126" i="7" s="1"/>
  <c r="G130" i="7" s="1"/>
  <c r="G134" i="7" s="1"/>
  <c r="F114" i="7"/>
  <c r="F118" i="7" s="1"/>
  <c r="F126" i="7" s="1"/>
  <c r="F130" i="7" s="1"/>
  <c r="F134" i="7" s="1"/>
  <c r="L114" i="7"/>
  <c r="L118" i="7" s="1"/>
  <c r="L126" i="7" s="1"/>
  <c r="L130" i="7" s="1"/>
  <c r="L134" i="7" s="1"/>
  <c r="J114" i="7"/>
  <c r="J118" i="7" s="1"/>
  <c r="J126" i="7" s="1"/>
  <c r="J130" i="7" s="1"/>
  <c r="J134" i="7" s="1"/>
  <c r="C200" i="7"/>
  <c r="F200" i="7"/>
  <c r="F204" i="7" s="1"/>
  <c r="F208" i="7" s="1"/>
  <c r="F212" i="7" s="1"/>
  <c r="F216" i="7" s="1"/>
  <c r="D200" i="7"/>
  <c r="D204" i="7" s="1"/>
  <c r="D208" i="7" s="1"/>
  <c r="D212" i="7" s="1"/>
  <c r="D216" i="7" s="1"/>
  <c r="J200" i="7"/>
  <c r="J204" i="7" s="1"/>
  <c r="J208" i="7" s="1"/>
  <c r="J212" i="7" s="1"/>
  <c r="J216" i="7" s="1"/>
  <c r="K200" i="7"/>
  <c r="K204" i="7" s="1"/>
  <c r="K208" i="7" s="1"/>
  <c r="K212" i="7" s="1"/>
  <c r="K216" i="7" s="1"/>
  <c r="H200" i="7"/>
  <c r="H204" i="7" s="1"/>
  <c r="H208" i="7" s="1"/>
  <c r="H212" i="7" s="1"/>
  <c r="H216" i="7" s="1"/>
  <c r="I200" i="7"/>
  <c r="I204" i="7" s="1"/>
  <c r="I208" i="7" s="1"/>
  <c r="I212" i="7" s="1"/>
  <c r="I216" i="7" s="1"/>
  <c r="G200" i="7"/>
  <c r="G204" i="7" s="1"/>
  <c r="G208" i="7" s="1"/>
  <c r="G212" i="7" s="1"/>
  <c r="G216" i="7" s="1"/>
  <c r="L200" i="7"/>
  <c r="L204" i="7" s="1"/>
  <c r="L208" i="7" s="1"/>
  <c r="L212" i="7" s="1"/>
  <c r="L216" i="7" s="1"/>
  <c r="E200" i="7"/>
  <c r="E204" i="7" s="1"/>
  <c r="E208" i="7" s="1"/>
  <c r="E212" i="7" s="1"/>
  <c r="E216" i="7" s="1"/>
  <c r="M102" i="7"/>
  <c r="C105" i="7"/>
  <c r="C108" i="7" s="1"/>
  <c r="C97" i="8"/>
  <c r="S8" i="8"/>
  <c r="M16" i="8"/>
  <c r="C193" i="7" l="1"/>
  <c r="M193" i="7" s="1"/>
  <c r="M134" i="7"/>
  <c r="C138" i="7" s="1"/>
  <c r="C204" i="7"/>
  <c r="M200" i="7"/>
  <c r="M126" i="7"/>
  <c r="M118" i="7"/>
  <c r="M108" i="7"/>
  <c r="N108" i="7" s="1"/>
  <c r="C112" i="7"/>
  <c r="C123" i="7"/>
  <c r="S29" i="8"/>
  <c r="S25" i="8"/>
  <c r="AC25" i="8" s="1"/>
  <c r="S32" i="8"/>
  <c r="AC8" i="8"/>
  <c r="C197" i="7" l="1"/>
  <c r="M197" i="7" s="1"/>
  <c r="G201" i="7" s="1"/>
  <c r="G205" i="7" s="1"/>
  <c r="G209" i="7" s="1"/>
  <c r="G213" i="7" s="1"/>
  <c r="G217" i="7" s="1"/>
  <c r="G138" i="7"/>
  <c r="H138" i="7"/>
  <c r="L138" i="7"/>
  <c r="F138" i="7"/>
  <c r="I138" i="7"/>
  <c r="K138" i="7"/>
  <c r="J138" i="7"/>
  <c r="D138" i="7"/>
  <c r="E138" i="7"/>
  <c r="N126" i="7"/>
  <c r="C142" i="7" s="1"/>
  <c r="C146" i="7" s="1"/>
  <c r="C154" i="7" s="1"/>
  <c r="C158" i="7" s="1"/>
  <c r="C162" i="7" s="1"/>
  <c r="M112" i="7"/>
  <c r="C115" i="7" s="1"/>
  <c r="C119" i="7" s="1"/>
  <c r="C127" i="7" s="1"/>
  <c r="C208" i="7"/>
  <c r="M204" i="7"/>
  <c r="AD25" i="8"/>
  <c r="AE25" i="8" s="1"/>
  <c r="M21" i="8" s="1"/>
  <c r="C201" i="7" l="1"/>
  <c r="E201" i="7"/>
  <c r="E205" i="7" s="1"/>
  <c r="E209" i="7" s="1"/>
  <c r="E213" i="7" s="1"/>
  <c r="E217" i="7" s="1"/>
  <c r="L201" i="7"/>
  <c r="L205" i="7" s="1"/>
  <c r="L209" i="7" s="1"/>
  <c r="L213" i="7" s="1"/>
  <c r="L217" i="7" s="1"/>
  <c r="I201" i="7"/>
  <c r="I205" i="7" s="1"/>
  <c r="I209" i="7" s="1"/>
  <c r="I213" i="7" s="1"/>
  <c r="I217" i="7" s="1"/>
  <c r="J201" i="7"/>
  <c r="J205" i="7" s="1"/>
  <c r="J209" i="7" s="1"/>
  <c r="J213" i="7" s="1"/>
  <c r="J217" i="7" s="1"/>
  <c r="F201" i="7"/>
  <c r="F205" i="7" s="1"/>
  <c r="F209" i="7" s="1"/>
  <c r="F213" i="7" s="1"/>
  <c r="F217" i="7" s="1"/>
  <c r="K201" i="7"/>
  <c r="K205" i="7" s="1"/>
  <c r="K209" i="7" s="1"/>
  <c r="K213" i="7" s="1"/>
  <c r="K217" i="7" s="1"/>
  <c r="D201" i="7"/>
  <c r="D205" i="7" s="1"/>
  <c r="D209" i="7" s="1"/>
  <c r="D213" i="7" s="1"/>
  <c r="D217" i="7" s="1"/>
  <c r="H201" i="7"/>
  <c r="H205" i="7" s="1"/>
  <c r="H209" i="7" s="1"/>
  <c r="H213" i="7" s="1"/>
  <c r="H217" i="7" s="1"/>
  <c r="D142" i="7"/>
  <c r="D146" i="7" s="1"/>
  <c r="D154" i="7" s="1"/>
  <c r="D158" i="7" s="1"/>
  <c r="D162" i="7" s="1"/>
  <c r="I142" i="7"/>
  <c r="I146" i="7" s="1"/>
  <c r="I154" i="7" s="1"/>
  <c r="I158" i="7" s="1"/>
  <c r="I162" i="7" s="1"/>
  <c r="J142" i="7"/>
  <c r="J146" i="7" s="1"/>
  <c r="J154" i="7" s="1"/>
  <c r="J158" i="7" s="1"/>
  <c r="J162" i="7" s="1"/>
  <c r="G142" i="7"/>
  <c r="G146" i="7" s="1"/>
  <c r="G154" i="7" s="1"/>
  <c r="G158" i="7" s="1"/>
  <c r="G162" i="7" s="1"/>
  <c r="L142" i="7"/>
  <c r="L146" i="7" s="1"/>
  <c r="L154" i="7" s="1"/>
  <c r="L158" i="7" s="1"/>
  <c r="L162" i="7" s="1"/>
  <c r="H142" i="7"/>
  <c r="H146" i="7" s="1"/>
  <c r="H154" i="7" s="1"/>
  <c r="H158" i="7" s="1"/>
  <c r="H162" i="7" s="1"/>
  <c r="F142" i="7"/>
  <c r="F146" i="7" s="1"/>
  <c r="F154" i="7" s="1"/>
  <c r="F158" i="7" s="1"/>
  <c r="F162" i="7" s="1"/>
  <c r="E142" i="7"/>
  <c r="E146" i="7" s="1"/>
  <c r="E154" i="7" s="1"/>
  <c r="E158" i="7" s="1"/>
  <c r="E162" i="7" s="1"/>
  <c r="K142" i="7"/>
  <c r="K146" i="7" s="1"/>
  <c r="K154" i="7" s="1"/>
  <c r="K158" i="7" s="1"/>
  <c r="K162" i="7" s="1"/>
  <c r="I72" i="8"/>
  <c r="I73" i="8" s="1"/>
  <c r="L72" i="8"/>
  <c r="L73" i="8" s="1"/>
  <c r="J72" i="8"/>
  <c r="J73" i="8" s="1"/>
  <c r="K72" i="8"/>
  <c r="K73" i="8" s="1"/>
  <c r="M208" i="7"/>
  <c r="B208" i="7" s="1"/>
  <c r="C212" i="7"/>
  <c r="C205" i="7"/>
  <c r="C131" i="7"/>
  <c r="F115" i="7"/>
  <c r="F119" i="7" s="1"/>
  <c r="F127" i="7" s="1"/>
  <c r="F131" i="7" s="1"/>
  <c r="F135" i="7" s="1"/>
  <c r="E115" i="7"/>
  <c r="E119" i="7" s="1"/>
  <c r="E127" i="7" s="1"/>
  <c r="E131" i="7" s="1"/>
  <c r="E135" i="7" s="1"/>
  <c r="I115" i="7"/>
  <c r="I119" i="7" s="1"/>
  <c r="I127" i="7" s="1"/>
  <c r="I131" i="7" s="1"/>
  <c r="I135" i="7" s="1"/>
  <c r="L115" i="7"/>
  <c r="L119" i="7" s="1"/>
  <c r="L127" i="7" s="1"/>
  <c r="L131" i="7" s="1"/>
  <c r="L135" i="7" s="1"/>
  <c r="D115" i="7"/>
  <c r="D119" i="7" s="1"/>
  <c r="D127" i="7" s="1"/>
  <c r="D131" i="7" s="1"/>
  <c r="D135" i="7" s="1"/>
  <c r="G115" i="7"/>
  <c r="G119" i="7" s="1"/>
  <c r="G127" i="7" s="1"/>
  <c r="G131" i="7" s="1"/>
  <c r="G135" i="7" s="1"/>
  <c r="K115" i="7"/>
  <c r="K119" i="7" s="1"/>
  <c r="K127" i="7" s="1"/>
  <c r="K131" i="7" s="1"/>
  <c r="K135" i="7" s="1"/>
  <c r="J115" i="7"/>
  <c r="J119" i="7" s="1"/>
  <c r="J127" i="7" s="1"/>
  <c r="J131" i="7" s="1"/>
  <c r="J135" i="7" s="1"/>
  <c r="H115" i="7"/>
  <c r="H119" i="7" s="1"/>
  <c r="H127" i="7" s="1"/>
  <c r="H131" i="7" s="1"/>
  <c r="H135" i="7" s="1"/>
  <c r="E72" i="8"/>
  <c r="E73" i="8" s="1"/>
  <c r="M36" i="8"/>
  <c r="F72" i="8"/>
  <c r="F73" i="8" s="1"/>
  <c r="C72" i="8"/>
  <c r="C73" i="8" s="1"/>
  <c r="G72" i="8"/>
  <c r="G73" i="8" s="1"/>
  <c r="D72" i="8"/>
  <c r="D73" i="8" s="1"/>
  <c r="H72" i="8"/>
  <c r="H73" i="8" s="1"/>
  <c r="M201" i="7" l="1"/>
  <c r="M162" i="7"/>
  <c r="M154" i="7"/>
  <c r="N154" i="7" s="1"/>
  <c r="C135" i="7"/>
  <c r="M135" i="7" s="1"/>
  <c r="C139" i="7" s="1"/>
  <c r="M127" i="7"/>
  <c r="M205" i="7"/>
  <c r="C209" i="7"/>
  <c r="M212" i="7"/>
  <c r="C216" i="7"/>
  <c r="M119" i="7"/>
  <c r="M73" i="8"/>
  <c r="I74" i="8" s="1"/>
  <c r="M42" i="8"/>
  <c r="B179" i="8"/>
  <c r="E139" i="7" l="1"/>
  <c r="C166" i="7"/>
  <c r="C170" i="7" s="1"/>
  <c r="C174" i="7" s="1"/>
  <c r="C150" i="7" s="1"/>
  <c r="E166" i="7"/>
  <c r="E170" i="7" s="1"/>
  <c r="E174" i="7" s="1"/>
  <c r="E150" i="7" s="1"/>
  <c r="G166" i="7"/>
  <c r="G170" i="7" s="1"/>
  <c r="G174" i="7" s="1"/>
  <c r="G150" i="7" s="1"/>
  <c r="H166" i="7"/>
  <c r="H170" i="7" s="1"/>
  <c r="H174" i="7" s="1"/>
  <c r="H150" i="7" s="1"/>
  <c r="D166" i="7"/>
  <c r="D170" i="7" s="1"/>
  <c r="D174" i="7" s="1"/>
  <c r="D150" i="7" s="1"/>
  <c r="F166" i="7"/>
  <c r="F170" i="7" s="1"/>
  <c r="F174" i="7" s="1"/>
  <c r="F150" i="7" s="1"/>
  <c r="I166" i="7"/>
  <c r="I170" i="7" s="1"/>
  <c r="I174" i="7" s="1"/>
  <c r="I150" i="7" s="1"/>
  <c r="J166" i="7"/>
  <c r="J170" i="7" s="1"/>
  <c r="J174" i="7" s="1"/>
  <c r="J150" i="7" s="1"/>
  <c r="L166" i="7"/>
  <c r="L170" i="7" s="1"/>
  <c r="L174" i="7" s="1"/>
  <c r="L150" i="7" s="1"/>
  <c r="K139" i="7"/>
  <c r="F139" i="7"/>
  <c r="K166" i="7"/>
  <c r="K170" i="7" s="1"/>
  <c r="K174" i="7" s="1"/>
  <c r="K150" i="7" s="1"/>
  <c r="G139" i="7"/>
  <c r="J139" i="7"/>
  <c r="L74" i="8"/>
  <c r="J74" i="8"/>
  <c r="F74" i="8"/>
  <c r="F75" i="8" s="1"/>
  <c r="F76" i="8" s="1"/>
  <c r="F100" i="8" s="1"/>
  <c r="F103" i="8" s="1"/>
  <c r="F106" i="8" s="1"/>
  <c r="H74" i="8"/>
  <c r="H75" i="8" s="1"/>
  <c r="H76" i="8" s="1"/>
  <c r="H100" i="8" s="1"/>
  <c r="H103" i="8" s="1"/>
  <c r="H106" i="8" s="1"/>
  <c r="K74" i="8"/>
  <c r="M216" i="7"/>
  <c r="C220" i="7" s="1"/>
  <c r="I139" i="7"/>
  <c r="L139" i="7"/>
  <c r="H139" i="7"/>
  <c r="C213" i="7"/>
  <c r="M209" i="7"/>
  <c r="B209" i="7" s="1"/>
  <c r="N127" i="7"/>
  <c r="D139" i="7"/>
  <c r="E74" i="8"/>
  <c r="E179" i="8" s="1"/>
  <c r="E183" i="8" s="1"/>
  <c r="E187" i="8" s="1"/>
  <c r="E191" i="8" s="1"/>
  <c r="E195" i="8" s="1"/>
  <c r="C74" i="8"/>
  <c r="C75" i="8" s="1"/>
  <c r="I75" i="8"/>
  <c r="I76" i="8" s="1"/>
  <c r="I100" i="8" s="1"/>
  <c r="I103" i="8" s="1"/>
  <c r="I106" i="8" s="1"/>
  <c r="I179" i="8"/>
  <c r="I183" i="8" s="1"/>
  <c r="I187" i="8" s="1"/>
  <c r="I191" i="8" s="1"/>
  <c r="I195" i="8" s="1"/>
  <c r="G74" i="8"/>
  <c r="D74" i="8"/>
  <c r="E143" i="7" l="1"/>
  <c r="E147" i="7" s="1"/>
  <c r="E155" i="7" s="1"/>
  <c r="E159" i="7" s="1"/>
  <c r="E163" i="7" s="1"/>
  <c r="F143" i="7"/>
  <c r="F147" i="7" s="1"/>
  <c r="F155" i="7" s="1"/>
  <c r="F159" i="7" s="1"/>
  <c r="F163" i="7" s="1"/>
  <c r="D143" i="7"/>
  <c r="D147" i="7" s="1"/>
  <c r="D155" i="7" s="1"/>
  <c r="D159" i="7" s="1"/>
  <c r="D163" i="7" s="1"/>
  <c r="C179" i="8"/>
  <c r="C183" i="8" s="1"/>
  <c r="H179" i="8"/>
  <c r="H183" i="8" s="1"/>
  <c r="H187" i="8" s="1"/>
  <c r="H191" i="8" s="1"/>
  <c r="H195" i="8" s="1"/>
  <c r="K179" i="8"/>
  <c r="K183" i="8" s="1"/>
  <c r="K187" i="8" s="1"/>
  <c r="K191" i="8" s="1"/>
  <c r="K195" i="8" s="1"/>
  <c r="K75" i="8"/>
  <c r="K76" i="8" s="1"/>
  <c r="K100" i="8" s="1"/>
  <c r="K103" i="8" s="1"/>
  <c r="K106" i="8" s="1"/>
  <c r="F179" i="8"/>
  <c r="F183" i="8" s="1"/>
  <c r="F187" i="8" s="1"/>
  <c r="F191" i="8" s="1"/>
  <c r="F195" i="8" s="1"/>
  <c r="J179" i="8"/>
  <c r="J183" i="8" s="1"/>
  <c r="J187" i="8" s="1"/>
  <c r="J191" i="8" s="1"/>
  <c r="J195" i="8" s="1"/>
  <c r="J75" i="8"/>
  <c r="J76" i="8" s="1"/>
  <c r="J100" i="8" s="1"/>
  <c r="J103" i="8" s="1"/>
  <c r="J106" i="8" s="1"/>
  <c r="M74" i="8"/>
  <c r="L179" i="8"/>
  <c r="L183" i="8" s="1"/>
  <c r="L187" i="8" s="1"/>
  <c r="L191" i="8" s="1"/>
  <c r="L195" i="8" s="1"/>
  <c r="L75" i="8"/>
  <c r="L76" i="8" s="1"/>
  <c r="L100" i="8" s="1"/>
  <c r="L103" i="8" s="1"/>
  <c r="L106" i="8" s="1"/>
  <c r="J143" i="7"/>
  <c r="J147" i="7" s="1"/>
  <c r="J155" i="7" s="1"/>
  <c r="J159" i="7" s="1"/>
  <c r="J163" i="7" s="1"/>
  <c r="K143" i="7"/>
  <c r="K147" i="7" s="1"/>
  <c r="K155" i="7" s="1"/>
  <c r="K159" i="7" s="1"/>
  <c r="K163" i="7" s="1"/>
  <c r="I143" i="7"/>
  <c r="I147" i="7" s="1"/>
  <c r="I155" i="7" s="1"/>
  <c r="I159" i="7" s="1"/>
  <c r="I163" i="7" s="1"/>
  <c r="C217" i="7"/>
  <c r="M213" i="7"/>
  <c r="C224" i="7"/>
  <c r="E75" i="8"/>
  <c r="E76" i="8" s="1"/>
  <c r="E100" i="8" s="1"/>
  <c r="E103" i="8" s="1"/>
  <c r="E106" i="8" s="1"/>
  <c r="E110" i="8" s="1"/>
  <c r="C143" i="7"/>
  <c r="C147" i="7" s="1"/>
  <c r="C155" i="7" s="1"/>
  <c r="D220" i="7"/>
  <c r="D224" i="7" s="1"/>
  <c r="D227" i="7" s="1"/>
  <c r="D232" i="7" s="1"/>
  <c r="D236" i="7" s="1"/>
  <c r="E220" i="7"/>
  <c r="E224" i="7" s="1"/>
  <c r="E227" i="7" s="1"/>
  <c r="E232" i="7" s="1"/>
  <c r="E236" i="7" s="1"/>
  <c r="L220" i="7"/>
  <c r="L224" i="7" s="1"/>
  <c r="L227" i="7" s="1"/>
  <c r="L232" i="7" s="1"/>
  <c r="L236" i="7" s="1"/>
  <c r="K220" i="7"/>
  <c r="K224" i="7" s="1"/>
  <c r="K227" i="7" s="1"/>
  <c r="K232" i="7" s="1"/>
  <c r="K236" i="7" s="1"/>
  <c r="H220" i="7"/>
  <c r="H224" i="7" s="1"/>
  <c r="H227" i="7" s="1"/>
  <c r="H232" i="7" s="1"/>
  <c r="H236" i="7" s="1"/>
  <c r="I220" i="7"/>
  <c r="I224" i="7" s="1"/>
  <c r="I227" i="7" s="1"/>
  <c r="I232" i="7" s="1"/>
  <c r="I236" i="7" s="1"/>
  <c r="G220" i="7"/>
  <c r="G224" i="7" s="1"/>
  <c r="G227" i="7" s="1"/>
  <c r="G232" i="7" s="1"/>
  <c r="G236" i="7" s="1"/>
  <c r="F220" i="7"/>
  <c r="F224" i="7" s="1"/>
  <c r="F227" i="7" s="1"/>
  <c r="F232" i="7" s="1"/>
  <c r="F236" i="7" s="1"/>
  <c r="J220" i="7"/>
  <c r="J224" i="7" s="1"/>
  <c r="J227" i="7" s="1"/>
  <c r="J232" i="7" s="1"/>
  <c r="J236" i="7" s="1"/>
  <c r="H143" i="7"/>
  <c r="H147" i="7" s="1"/>
  <c r="H155" i="7" s="1"/>
  <c r="H159" i="7" s="1"/>
  <c r="H163" i="7" s="1"/>
  <c r="G143" i="7"/>
  <c r="G147" i="7" s="1"/>
  <c r="G155" i="7" s="1"/>
  <c r="G159" i="7" s="1"/>
  <c r="G163" i="7" s="1"/>
  <c r="L143" i="7"/>
  <c r="L147" i="7" s="1"/>
  <c r="L155" i="7" s="1"/>
  <c r="L159" i="7" s="1"/>
  <c r="L163" i="7" s="1"/>
  <c r="I110" i="8"/>
  <c r="I121" i="8"/>
  <c r="D75" i="8"/>
  <c r="D76" i="8" s="1"/>
  <c r="D100" i="8" s="1"/>
  <c r="D103" i="8" s="1"/>
  <c r="D106" i="8" s="1"/>
  <c r="D179" i="8"/>
  <c r="D183" i="8" s="1"/>
  <c r="D187" i="8" s="1"/>
  <c r="D191" i="8" s="1"/>
  <c r="D195" i="8" s="1"/>
  <c r="C76" i="8"/>
  <c r="G179" i="8"/>
  <c r="G183" i="8" s="1"/>
  <c r="G187" i="8" s="1"/>
  <c r="G191" i="8" s="1"/>
  <c r="G195" i="8" s="1"/>
  <c r="G75" i="8"/>
  <c r="G76" i="8" s="1"/>
  <c r="G100" i="8" s="1"/>
  <c r="G103" i="8" s="1"/>
  <c r="G106" i="8" s="1"/>
  <c r="H110" i="8"/>
  <c r="H121" i="8"/>
  <c r="F110" i="8"/>
  <c r="F121" i="8"/>
  <c r="L110" i="8" l="1"/>
  <c r="L121" i="8"/>
  <c r="J110" i="8"/>
  <c r="J121" i="8"/>
  <c r="E121" i="8"/>
  <c r="K121" i="8"/>
  <c r="K110" i="8"/>
  <c r="M179" i="8"/>
  <c r="M217" i="7"/>
  <c r="C221" i="7" s="1"/>
  <c r="M155" i="7"/>
  <c r="N155" i="7" s="1"/>
  <c r="C159" i="7"/>
  <c r="C163" i="7" s="1"/>
  <c r="M163" i="7" s="1"/>
  <c r="I167" i="7" s="1"/>
  <c r="M224" i="7"/>
  <c r="C227" i="7"/>
  <c r="M220" i="7"/>
  <c r="G110" i="8"/>
  <c r="G121" i="8"/>
  <c r="D110" i="8"/>
  <c r="D121" i="8"/>
  <c r="C187" i="8"/>
  <c r="M183" i="8"/>
  <c r="C100" i="8"/>
  <c r="M76" i="8"/>
  <c r="M75" i="8"/>
  <c r="I171" i="7" l="1"/>
  <c r="I175" i="7" s="1"/>
  <c r="I151" i="7" s="1"/>
  <c r="J167" i="7"/>
  <c r="J171" i="7" s="1"/>
  <c r="J175" i="7" s="1"/>
  <c r="J151" i="7" s="1"/>
  <c r="K167" i="7"/>
  <c r="K171" i="7" s="1"/>
  <c r="K175" i="7" s="1"/>
  <c r="K151" i="7" s="1"/>
  <c r="C167" i="7"/>
  <c r="C171" i="7" s="1"/>
  <c r="C175" i="7" s="1"/>
  <c r="C151" i="7" s="1"/>
  <c r="E167" i="7"/>
  <c r="E171" i="7" s="1"/>
  <c r="E175" i="7" s="1"/>
  <c r="E151" i="7" s="1"/>
  <c r="D167" i="7"/>
  <c r="D171" i="7" s="1"/>
  <c r="D175" i="7" s="1"/>
  <c r="D151" i="7" s="1"/>
  <c r="F167" i="7"/>
  <c r="F171" i="7" s="1"/>
  <c r="F175" i="7" s="1"/>
  <c r="F151" i="7" s="1"/>
  <c r="H167" i="7"/>
  <c r="H171" i="7" s="1"/>
  <c r="H175" i="7" s="1"/>
  <c r="H151" i="7" s="1"/>
  <c r="L167" i="7"/>
  <c r="L171" i="7" s="1"/>
  <c r="L175" i="7" s="1"/>
  <c r="L151" i="7" s="1"/>
  <c r="C225" i="7"/>
  <c r="M227" i="7"/>
  <c r="B228" i="7" s="1"/>
  <c r="C232" i="7"/>
  <c r="C236" i="7" s="1"/>
  <c r="G221" i="7"/>
  <c r="G225" i="7" s="1"/>
  <c r="G228" i="7" s="1"/>
  <c r="G233" i="7" s="1"/>
  <c r="G237" i="7" s="1"/>
  <c r="D221" i="7"/>
  <c r="D225" i="7" s="1"/>
  <c r="D228" i="7" s="1"/>
  <c r="D233" i="7" s="1"/>
  <c r="D237" i="7" s="1"/>
  <c r="H221" i="7"/>
  <c r="H225" i="7" s="1"/>
  <c r="H228" i="7" s="1"/>
  <c r="H233" i="7" s="1"/>
  <c r="H237" i="7" s="1"/>
  <c r="L221" i="7"/>
  <c r="L225" i="7" s="1"/>
  <c r="L228" i="7" s="1"/>
  <c r="L233" i="7" s="1"/>
  <c r="L237" i="7" s="1"/>
  <c r="I221" i="7"/>
  <c r="I225" i="7" s="1"/>
  <c r="I228" i="7" s="1"/>
  <c r="I233" i="7" s="1"/>
  <c r="I237" i="7" s="1"/>
  <c r="F221" i="7"/>
  <c r="F225" i="7" s="1"/>
  <c r="F228" i="7" s="1"/>
  <c r="F233" i="7" s="1"/>
  <c r="F237" i="7" s="1"/>
  <c r="E221" i="7"/>
  <c r="E225" i="7" s="1"/>
  <c r="E228" i="7" s="1"/>
  <c r="E233" i="7" s="1"/>
  <c r="E237" i="7" s="1"/>
  <c r="J221" i="7"/>
  <c r="J225" i="7" s="1"/>
  <c r="J228" i="7" s="1"/>
  <c r="J233" i="7" s="1"/>
  <c r="J237" i="7" s="1"/>
  <c r="K221" i="7"/>
  <c r="K225" i="7" s="1"/>
  <c r="K228" i="7" s="1"/>
  <c r="K233" i="7" s="1"/>
  <c r="K237" i="7" s="1"/>
  <c r="G167" i="7"/>
  <c r="G171" i="7" s="1"/>
  <c r="G175" i="7" s="1"/>
  <c r="G151" i="7" s="1"/>
  <c r="M100" i="8"/>
  <c r="C103" i="8"/>
  <c r="C106" i="8" s="1"/>
  <c r="M187" i="8"/>
  <c r="B187" i="8" s="1"/>
  <c r="C191" i="8"/>
  <c r="M221" i="7" l="1"/>
  <c r="M225" i="7"/>
  <c r="C228" i="7"/>
  <c r="M236" i="7"/>
  <c r="C240" i="7" s="1"/>
  <c r="C110" i="8"/>
  <c r="M110" i="8" s="1"/>
  <c r="M106" i="8"/>
  <c r="N106" i="8" s="1"/>
  <c r="C121" i="8"/>
  <c r="C195" i="8"/>
  <c r="M191" i="8"/>
  <c r="C244" i="7" l="1"/>
  <c r="D240" i="7"/>
  <c r="D244" i="7" s="1"/>
  <c r="D247" i="7" s="1"/>
  <c r="D252" i="7" s="1"/>
  <c r="D37" i="7" s="1"/>
  <c r="I240" i="7"/>
  <c r="I244" i="7" s="1"/>
  <c r="I247" i="7" s="1"/>
  <c r="I252" i="7" s="1"/>
  <c r="I37" i="7" s="1"/>
  <c r="L240" i="7"/>
  <c r="L244" i="7" s="1"/>
  <c r="L247" i="7" s="1"/>
  <c r="L252" i="7" s="1"/>
  <c r="L37" i="7" s="1"/>
  <c r="K240" i="7"/>
  <c r="K244" i="7" s="1"/>
  <c r="K247" i="7" s="1"/>
  <c r="K252" i="7" s="1"/>
  <c r="K37" i="7" s="1"/>
  <c r="F240" i="7"/>
  <c r="F244" i="7" s="1"/>
  <c r="F247" i="7" s="1"/>
  <c r="F252" i="7" s="1"/>
  <c r="F37" i="7" s="1"/>
  <c r="H240" i="7"/>
  <c r="H244" i="7" s="1"/>
  <c r="H247" i="7" s="1"/>
  <c r="H252" i="7" s="1"/>
  <c r="H37" i="7" s="1"/>
  <c r="J240" i="7"/>
  <c r="J244" i="7" s="1"/>
  <c r="J247" i="7" s="1"/>
  <c r="J252" i="7" s="1"/>
  <c r="J37" i="7" s="1"/>
  <c r="E240" i="7"/>
  <c r="E244" i="7" s="1"/>
  <c r="E247" i="7" s="1"/>
  <c r="E252" i="7" s="1"/>
  <c r="E37" i="7" s="1"/>
  <c r="G240" i="7"/>
  <c r="G244" i="7" s="1"/>
  <c r="G247" i="7" s="1"/>
  <c r="G252" i="7" s="1"/>
  <c r="G37" i="7" s="1"/>
  <c r="C233" i="7"/>
  <c r="C237" i="7" s="1"/>
  <c r="M237" i="7" s="1"/>
  <c r="M228" i="7"/>
  <c r="B229" i="7" s="1"/>
  <c r="M195" i="8"/>
  <c r="C199" i="8" s="1"/>
  <c r="C113" i="8"/>
  <c r="C117" i="8" s="1"/>
  <c r="J113" i="8"/>
  <c r="J117" i="8" s="1"/>
  <c r="J125" i="8" s="1"/>
  <c r="J129" i="8" s="1"/>
  <c r="J133" i="8" s="1"/>
  <c r="L113" i="8"/>
  <c r="L117" i="8" s="1"/>
  <c r="L125" i="8" s="1"/>
  <c r="L129" i="8" s="1"/>
  <c r="L133" i="8" s="1"/>
  <c r="K113" i="8"/>
  <c r="K117" i="8" s="1"/>
  <c r="K125" i="8" s="1"/>
  <c r="K129" i="8" s="1"/>
  <c r="K133" i="8" s="1"/>
  <c r="E113" i="8"/>
  <c r="E117" i="8" s="1"/>
  <c r="E125" i="8" s="1"/>
  <c r="E129" i="8" s="1"/>
  <c r="E133" i="8" s="1"/>
  <c r="H113" i="8"/>
  <c r="H117" i="8" s="1"/>
  <c r="H125" i="8" s="1"/>
  <c r="H129" i="8" s="1"/>
  <c r="H133" i="8" s="1"/>
  <c r="F113" i="8"/>
  <c r="F117" i="8" s="1"/>
  <c r="F125" i="8" s="1"/>
  <c r="F129" i="8" s="1"/>
  <c r="F133" i="8" s="1"/>
  <c r="I113" i="8"/>
  <c r="I117" i="8" s="1"/>
  <c r="I125" i="8" s="1"/>
  <c r="I129" i="8" s="1"/>
  <c r="I133" i="8" s="1"/>
  <c r="D113" i="8"/>
  <c r="D117" i="8" s="1"/>
  <c r="D125" i="8" s="1"/>
  <c r="D129" i="8" s="1"/>
  <c r="D133" i="8" s="1"/>
  <c r="G113" i="8"/>
  <c r="G117" i="8" s="1"/>
  <c r="G125" i="8" s="1"/>
  <c r="G129" i="8" s="1"/>
  <c r="G133" i="8" s="1"/>
  <c r="H43" i="7" l="1"/>
  <c r="H13" i="8" s="1"/>
  <c r="H17" i="8" s="1"/>
  <c r="H48" i="7"/>
  <c r="F43" i="7"/>
  <c r="F13" i="8" s="1"/>
  <c r="F17" i="8" s="1"/>
  <c r="F48" i="7"/>
  <c r="L48" i="7"/>
  <c r="L43" i="7"/>
  <c r="L13" i="8" s="1"/>
  <c r="L17" i="8" s="1"/>
  <c r="C241" i="7"/>
  <c r="F241" i="7"/>
  <c r="F245" i="7" s="1"/>
  <c r="F248" i="7" s="1"/>
  <c r="F253" i="7" s="1"/>
  <c r="F38" i="7" s="1"/>
  <c r="K241" i="7"/>
  <c r="K245" i="7" s="1"/>
  <c r="K248" i="7" s="1"/>
  <c r="K253" i="7" s="1"/>
  <c r="K38" i="7" s="1"/>
  <c r="D241" i="7"/>
  <c r="D245" i="7" s="1"/>
  <c r="D248" i="7" s="1"/>
  <c r="D253" i="7" s="1"/>
  <c r="D38" i="7" s="1"/>
  <c r="J241" i="7"/>
  <c r="J245" i="7" s="1"/>
  <c r="J248" i="7" s="1"/>
  <c r="J253" i="7" s="1"/>
  <c r="J38" i="7" s="1"/>
  <c r="G241" i="7"/>
  <c r="G245" i="7" s="1"/>
  <c r="G248" i="7" s="1"/>
  <c r="G253" i="7" s="1"/>
  <c r="G38" i="7" s="1"/>
  <c r="H241" i="7"/>
  <c r="H245" i="7" s="1"/>
  <c r="H248" i="7" s="1"/>
  <c r="H253" i="7" s="1"/>
  <c r="H38" i="7" s="1"/>
  <c r="I241" i="7"/>
  <c r="I245" i="7" s="1"/>
  <c r="I248" i="7" s="1"/>
  <c r="I253" i="7" s="1"/>
  <c r="I38" i="7" s="1"/>
  <c r="E241" i="7"/>
  <c r="E245" i="7" s="1"/>
  <c r="E248" i="7" s="1"/>
  <c r="E253" i="7" s="1"/>
  <c r="E38" i="7" s="1"/>
  <c r="L241" i="7"/>
  <c r="L245" i="7" s="1"/>
  <c r="L248" i="7" s="1"/>
  <c r="L253" i="7" s="1"/>
  <c r="L38" i="7" s="1"/>
  <c r="I48" i="7"/>
  <c r="I43" i="7"/>
  <c r="I13" i="8" s="1"/>
  <c r="I17" i="8" s="1"/>
  <c r="G43" i="7"/>
  <c r="G13" i="8" s="1"/>
  <c r="G17" i="8" s="1"/>
  <c r="G48" i="7"/>
  <c r="D48" i="7"/>
  <c r="D43" i="7"/>
  <c r="D13" i="8" s="1"/>
  <c r="D17" i="8" s="1"/>
  <c r="K48" i="7"/>
  <c r="K43" i="7"/>
  <c r="K13" i="8" s="1"/>
  <c r="K17" i="8" s="1"/>
  <c r="E43" i="7"/>
  <c r="E13" i="8" s="1"/>
  <c r="E17" i="8" s="1"/>
  <c r="E48" i="7"/>
  <c r="M240" i="7"/>
  <c r="J48" i="7"/>
  <c r="J43" i="7"/>
  <c r="J13" i="8" s="1"/>
  <c r="J17" i="8" s="1"/>
  <c r="M244" i="7"/>
  <c r="C247" i="7"/>
  <c r="C203" i="8"/>
  <c r="C125" i="8"/>
  <c r="M117" i="8"/>
  <c r="F199" i="8"/>
  <c r="F203" i="8" s="1"/>
  <c r="F207" i="8" s="1"/>
  <c r="F211" i="8" s="1"/>
  <c r="F215" i="8" s="1"/>
  <c r="J199" i="8"/>
  <c r="J203" i="8" s="1"/>
  <c r="J207" i="8" s="1"/>
  <c r="J211" i="8" s="1"/>
  <c r="J215" i="8" s="1"/>
  <c r="E199" i="8"/>
  <c r="E203" i="8" s="1"/>
  <c r="E207" i="8" s="1"/>
  <c r="E211" i="8" s="1"/>
  <c r="E215" i="8" s="1"/>
  <c r="I199" i="8"/>
  <c r="I203" i="8" s="1"/>
  <c r="I207" i="8" s="1"/>
  <c r="I211" i="8" s="1"/>
  <c r="I215" i="8" s="1"/>
  <c r="L199" i="8"/>
  <c r="L203" i="8" s="1"/>
  <c r="L207" i="8" s="1"/>
  <c r="L211" i="8" s="1"/>
  <c r="L215" i="8" s="1"/>
  <c r="K199" i="8"/>
  <c r="K203" i="8" s="1"/>
  <c r="K207" i="8" s="1"/>
  <c r="K211" i="8" s="1"/>
  <c r="K215" i="8" s="1"/>
  <c r="H199" i="8"/>
  <c r="H203" i="8" s="1"/>
  <c r="H207" i="8" s="1"/>
  <c r="H211" i="8" s="1"/>
  <c r="H215" i="8" s="1"/>
  <c r="G199" i="8"/>
  <c r="G203" i="8" s="1"/>
  <c r="G207" i="8" s="1"/>
  <c r="G211" i="8" s="1"/>
  <c r="G215" i="8" s="1"/>
  <c r="D199" i="8"/>
  <c r="D203" i="8" s="1"/>
  <c r="D207" i="8" s="1"/>
  <c r="D211" i="8" s="1"/>
  <c r="D215" i="8" s="1"/>
  <c r="Z9" i="8" l="1"/>
  <c r="J98" i="8"/>
  <c r="D98" i="8"/>
  <c r="T9" i="8"/>
  <c r="I44" i="7"/>
  <c r="I49" i="7"/>
  <c r="I50" i="7" s="1"/>
  <c r="I52" i="7" s="1"/>
  <c r="I53" i="7" s="1"/>
  <c r="I39" i="7"/>
  <c r="I40" i="7" s="1"/>
  <c r="AB9" i="8"/>
  <c r="L98" i="8"/>
  <c r="H49" i="7"/>
  <c r="H50" i="7" s="1"/>
  <c r="H52" i="7" s="1"/>
  <c r="H53" i="7" s="1"/>
  <c r="H44" i="7"/>
  <c r="H39" i="7"/>
  <c r="H40" i="7" s="1"/>
  <c r="G49" i="7"/>
  <c r="G50" i="7" s="1"/>
  <c r="G52" i="7" s="1"/>
  <c r="G53" i="7" s="1"/>
  <c r="G44" i="7"/>
  <c r="G39" i="7"/>
  <c r="G40" i="7" s="1"/>
  <c r="E49" i="7"/>
  <c r="E50" i="7" s="1"/>
  <c r="E52" i="7" s="1"/>
  <c r="E53" i="7" s="1"/>
  <c r="E39" i="7"/>
  <c r="E40" i="7" s="1"/>
  <c r="E44" i="7"/>
  <c r="E45" i="7" s="1"/>
  <c r="G98" i="8"/>
  <c r="W9" i="8"/>
  <c r="J44" i="7"/>
  <c r="J49" i="7"/>
  <c r="J50" i="7" s="1"/>
  <c r="J52" i="7" s="1"/>
  <c r="J53" i="7" s="1"/>
  <c r="J39" i="7"/>
  <c r="J40" i="7" s="1"/>
  <c r="F98" i="8"/>
  <c r="V9" i="8"/>
  <c r="Y9" i="8"/>
  <c r="I98" i="8"/>
  <c r="D49" i="7"/>
  <c r="D50" i="7" s="1"/>
  <c r="D52" i="7" s="1"/>
  <c r="D53" i="7" s="1"/>
  <c r="D44" i="7"/>
  <c r="D39" i="7"/>
  <c r="D40" i="7" s="1"/>
  <c r="E98" i="8"/>
  <c r="U9" i="8"/>
  <c r="K44" i="7"/>
  <c r="K49" i="7"/>
  <c r="K50" i="7" s="1"/>
  <c r="K52" i="7" s="1"/>
  <c r="K53" i="7" s="1"/>
  <c r="H98" i="8"/>
  <c r="X9" i="8"/>
  <c r="C245" i="7"/>
  <c r="M241" i="7"/>
  <c r="C252" i="7"/>
  <c r="C37" i="7" s="1"/>
  <c r="M247" i="7"/>
  <c r="B248" i="7" s="1"/>
  <c r="K98" i="8"/>
  <c r="AA9" i="8"/>
  <c r="L44" i="7"/>
  <c r="L49" i="7"/>
  <c r="L50" i="7" s="1"/>
  <c r="L52" i="7" s="1"/>
  <c r="L53" i="7" s="1"/>
  <c r="L39" i="7"/>
  <c r="L40" i="7" s="1"/>
  <c r="F39" i="7"/>
  <c r="F40" i="7" s="1"/>
  <c r="F44" i="7"/>
  <c r="F49" i="7"/>
  <c r="F50" i="7" s="1"/>
  <c r="F52" i="7" s="1"/>
  <c r="F53" i="7" s="1"/>
  <c r="K39" i="7"/>
  <c r="K40" i="7" s="1"/>
  <c r="M199" i="8"/>
  <c r="M125" i="8"/>
  <c r="N125" i="8" s="1"/>
  <c r="C129" i="8"/>
  <c r="M203" i="8"/>
  <c r="C207" i="8"/>
  <c r="M245" i="7" l="1"/>
  <c r="C248" i="7"/>
  <c r="L14" i="8"/>
  <c r="L18" i="8" s="1"/>
  <c r="L45" i="7"/>
  <c r="L28" i="8"/>
  <c r="L30" i="8" s="1"/>
  <c r="L32" i="8" s="1"/>
  <c r="X30" i="8"/>
  <c r="X26" i="8"/>
  <c r="X33" i="8"/>
  <c r="W33" i="8"/>
  <c r="W26" i="8"/>
  <c r="W30" i="8"/>
  <c r="J45" i="7"/>
  <c r="J14" i="8"/>
  <c r="J18" i="8" s="1"/>
  <c r="AA33" i="8"/>
  <c r="AA30" i="8"/>
  <c r="AA26" i="8"/>
  <c r="I14" i="8"/>
  <c r="I18" i="8" s="1"/>
  <c r="I45" i="7"/>
  <c r="I28" i="8"/>
  <c r="I30" i="8" s="1"/>
  <c r="I32" i="8" s="1"/>
  <c r="G45" i="7"/>
  <c r="G14" i="8"/>
  <c r="G18" i="8" s="1"/>
  <c r="Y30" i="8"/>
  <c r="Y33" i="8"/>
  <c r="Y26" i="8"/>
  <c r="E14" i="8"/>
  <c r="E18" i="8" s="1"/>
  <c r="E28" i="8"/>
  <c r="E30" i="8" s="1"/>
  <c r="E32" i="8" s="1"/>
  <c r="J28" i="8"/>
  <c r="J30" i="8" s="1"/>
  <c r="J32" i="8" s="1"/>
  <c r="T33" i="8"/>
  <c r="T26" i="8"/>
  <c r="T30" i="8"/>
  <c r="K28" i="8"/>
  <c r="K30" i="8" s="1"/>
  <c r="K32" i="8" s="1"/>
  <c r="K14" i="8"/>
  <c r="K18" i="8" s="1"/>
  <c r="K45" i="7"/>
  <c r="V26" i="8"/>
  <c r="V33" i="8"/>
  <c r="V30" i="8"/>
  <c r="H45" i="7"/>
  <c r="H14" i="8"/>
  <c r="H18" i="8" s="1"/>
  <c r="H28" i="8"/>
  <c r="H30" i="8" s="1"/>
  <c r="H32" i="8" s="1"/>
  <c r="AB26" i="8"/>
  <c r="AB30" i="8"/>
  <c r="AB33" i="8"/>
  <c r="F45" i="7"/>
  <c r="F14" i="8"/>
  <c r="F18" i="8" s="1"/>
  <c r="F28" i="8"/>
  <c r="F30" i="8" s="1"/>
  <c r="F32" i="8" s="1"/>
  <c r="M252" i="7"/>
  <c r="U33" i="8"/>
  <c r="U26" i="8"/>
  <c r="U30" i="8"/>
  <c r="D45" i="7"/>
  <c r="D14" i="8"/>
  <c r="D18" i="8" s="1"/>
  <c r="D28" i="8"/>
  <c r="D30" i="8" s="1"/>
  <c r="D32" i="8" s="1"/>
  <c r="G28" i="8"/>
  <c r="G30" i="8" s="1"/>
  <c r="G32" i="8" s="1"/>
  <c r="Z33" i="8"/>
  <c r="Z30" i="8"/>
  <c r="Z26" i="8"/>
  <c r="M207" i="8"/>
  <c r="B207" i="8" s="1"/>
  <c r="C211" i="8"/>
  <c r="C133" i="8"/>
  <c r="H19" i="8" l="1"/>
  <c r="H99" i="8"/>
  <c r="X10" i="8"/>
  <c r="AA10" i="8"/>
  <c r="K19" i="8"/>
  <c r="K99" i="8"/>
  <c r="W10" i="8"/>
  <c r="G99" i="8"/>
  <c r="G19" i="8"/>
  <c r="Z10" i="8"/>
  <c r="J99" i="8"/>
  <c r="J19" i="8"/>
  <c r="D99" i="8"/>
  <c r="T10" i="8"/>
  <c r="D19" i="8"/>
  <c r="F19" i="8"/>
  <c r="F99" i="8"/>
  <c r="V10" i="8"/>
  <c r="C43" i="7"/>
  <c r="C13" i="8" s="1"/>
  <c r="C48" i="7"/>
  <c r="M48" i="7" s="1"/>
  <c r="L19" i="8"/>
  <c r="AB10" i="8"/>
  <c r="L99" i="8"/>
  <c r="C253" i="7"/>
  <c r="C38" i="7" s="1"/>
  <c r="M248" i="7"/>
  <c r="B249" i="7" s="1"/>
  <c r="U10" i="8"/>
  <c r="E99" i="8"/>
  <c r="E19" i="8"/>
  <c r="I19" i="8"/>
  <c r="I99" i="8"/>
  <c r="Y10" i="8"/>
  <c r="M133" i="8"/>
  <c r="C137" i="8" s="1"/>
  <c r="C141" i="8" s="1"/>
  <c r="C145" i="8" s="1"/>
  <c r="C153" i="8" s="1"/>
  <c r="C215" i="8"/>
  <c r="M211" i="8"/>
  <c r="T31" i="8" l="1"/>
  <c r="T27" i="8"/>
  <c r="T34" i="8"/>
  <c r="Y27" i="8"/>
  <c r="Y31" i="8"/>
  <c r="Y34" i="8"/>
  <c r="AB34" i="8"/>
  <c r="AB31" i="8"/>
  <c r="AB27" i="8"/>
  <c r="AA31" i="8"/>
  <c r="AA27" i="8"/>
  <c r="AA34" i="8"/>
  <c r="U31" i="8"/>
  <c r="U27" i="8"/>
  <c r="U34" i="8"/>
  <c r="W27" i="8"/>
  <c r="W31" i="8"/>
  <c r="W34" i="8"/>
  <c r="C17" i="8"/>
  <c r="M13" i="8"/>
  <c r="X34" i="8"/>
  <c r="X31" i="8"/>
  <c r="X27" i="8"/>
  <c r="V34" i="8"/>
  <c r="V31" i="8"/>
  <c r="V27" i="8"/>
  <c r="Z34" i="8"/>
  <c r="Z27" i="8"/>
  <c r="Z31" i="8"/>
  <c r="M253" i="7"/>
  <c r="M215" i="8"/>
  <c r="C219" i="8" s="1"/>
  <c r="H137" i="8"/>
  <c r="H141" i="8" s="1"/>
  <c r="H145" i="8" s="1"/>
  <c r="H153" i="8" s="1"/>
  <c r="H157" i="8" s="1"/>
  <c r="H161" i="8" s="1"/>
  <c r="D137" i="8"/>
  <c r="D141" i="8" s="1"/>
  <c r="D145" i="8" s="1"/>
  <c r="D153" i="8" s="1"/>
  <c r="D157" i="8" s="1"/>
  <c r="D161" i="8" s="1"/>
  <c r="E137" i="8"/>
  <c r="E141" i="8" s="1"/>
  <c r="E145" i="8" s="1"/>
  <c r="E153" i="8" s="1"/>
  <c r="E157" i="8" s="1"/>
  <c r="E161" i="8" s="1"/>
  <c r="K137" i="8"/>
  <c r="K141" i="8" s="1"/>
  <c r="K145" i="8" s="1"/>
  <c r="K153" i="8" s="1"/>
  <c r="K157" i="8" s="1"/>
  <c r="K161" i="8" s="1"/>
  <c r="L137" i="8"/>
  <c r="L141" i="8" s="1"/>
  <c r="L145" i="8" s="1"/>
  <c r="L153" i="8" s="1"/>
  <c r="L157" i="8" s="1"/>
  <c r="L161" i="8" s="1"/>
  <c r="F137" i="8"/>
  <c r="F141" i="8" s="1"/>
  <c r="F145" i="8" s="1"/>
  <c r="F153" i="8" s="1"/>
  <c r="F157" i="8" s="1"/>
  <c r="F161" i="8" s="1"/>
  <c r="I137" i="8"/>
  <c r="I141" i="8" s="1"/>
  <c r="I145" i="8" s="1"/>
  <c r="I153" i="8" s="1"/>
  <c r="I157" i="8" s="1"/>
  <c r="I161" i="8" s="1"/>
  <c r="J137" i="8"/>
  <c r="J141" i="8" s="1"/>
  <c r="J145" i="8" s="1"/>
  <c r="J153" i="8" s="1"/>
  <c r="J157" i="8" s="1"/>
  <c r="J161" i="8" s="1"/>
  <c r="G137" i="8"/>
  <c r="G141" i="8" s="1"/>
  <c r="G145" i="8" s="1"/>
  <c r="G153" i="8" s="1"/>
  <c r="G157" i="8" s="1"/>
  <c r="G161" i="8" s="1"/>
  <c r="C157" i="8"/>
  <c r="C161" i="8" s="1"/>
  <c r="AB35" i="8" l="1"/>
  <c r="L33" i="8" s="1"/>
  <c r="Z35" i="8"/>
  <c r="J33" i="8" s="1"/>
  <c r="Y35" i="8"/>
  <c r="I33" i="8" s="1"/>
  <c r="C49" i="7"/>
  <c r="C44" i="7"/>
  <c r="C39" i="7"/>
  <c r="C40" i="7" s="1"/>
  <c r="X35" i="8"/>
  <c r="H33" i="8" s="1"/>
  <c r="U35" i="8"/>
  <c r="E33" i="8" s="1"/>
  <c r="M17" i="8"/>
  <c r="S9" i="8"/>
  <c r="C98" i="8"/>
  <c r="AA35" i="8"/>
  <c r="K33" i="8" s="1"/>
  <c r="V35" i="8"/>
  <c r="F33" i="8" s="1"/>
  <c r="W35" i="8"/>
  <c r="G33" i="8" s="1"/>
  <c r="T35" i="8"/>
  <c r="D33" i="8" s="1"/>
  <c r="C223" i="8"/>
  <c r="M161" i="8"/>
  <c r="C165" i="8" s="1"/>
  <c r="M153" i="8"/>
  <c r="N153" i="8" s="1"/>
  <c r="I219" i="8"/>
  <c r="I223" i="8" s="1"/>
  <c r="I226" i="8" s="1"/>
  <c r="I231" i="8" s="1"/>
  <c r="I235" i="8" s="1"/>
  <c r="H219" i="8"/>
  <c r="H223" i="8" s="1"/>
  <c r="H226" i="8" s="1"/>
  <c r="H231" i="8" s="1"/>
  <c r="H235" i="8" s="1"/>
  <c r="E219" i="8"/>
  <c r="E223" i="8" s="1"/>
  <c r="E226" i="8" s="1"/>
  <c r="E231" i="8" s="1"/>
  <c r="E235" i="8" s="1"/>
  <c r="L219" i="8"/>
  <c r="L223" i="8" s="1"/>
  <c r="L226" i="8" s="1"/>
  <c r="L231" i="8" s="1"/>
  <c r="L235" i="8" s="1"/>
  <c r="J219" i="8"/>
  <c r="J223" i="8" s="1"/>
  <c r="J226" i="8" s="1"/>
  <c r="J231" i="8" s="1"/>
  <c r="J235" i="8" s="1"/>
  <c r="K219" i="8"/>
  <c r="K223" i="8" s="1"/>
  <c r="K226" i="8" s="1"/>
  <c r="K231" i="8" s="1"/>
  <c r="K235" i="8" s="1"/>
  <c r="D219" i="8"/>
  <c r="D223" i="8" s="1"/>
  <c r="D226" i="8" s="1"/>
  <c r="D231" i="8" s="1"/>
  <c r="D235" i="8" s="1"/>
  <c r="G219" i="8"/>
  <c r="G223" i="8" s="1"/>
  <c r="G226" i="8" s="1"/>
  <c r="G231" i="8" s="1"/>
  <c r="G235" i="8" s="1"/>
  <c r="F219" i="8"/>
  <c r="F223" i="8" s="1"/>
  <c r="F226" i="8" s="1"/>
  <c r="F231" i="8" s="1"/>
  <c r="F235" i="8" s="1"/>
  <c r="J165" i="8" l="1"/>
  <c r="J169" i="8" s="1"/>
  <c r="J173" i="8" s="1"/>
  <c r="J149" i="8" s="1"/>
  <c r="K165" i="8"/>
  <c r="K169" i="8" s="1"/>
  <c r="K173" i="8" s="1"/>
  <c r="K149" i="8" s="1"/>
  <c r="S26" i="8"/>
  <c r="AC26" i="8" s="1"/>
  <c r="S33" i="8"/>
  <c r="AC9" i="8"/>
  <c r="S30" i="8"/>
  <c r="C28" i="8"/>
  <c r="C14" i="8"/>
  <c r="C45" i="7"/>
  <c r="M49" i="7"/>
  <c r="C50" i="7"/>
  <c r="C169" i="8"/>
  <c r="C173" i="8" s="1"/>
  <c r="C149" i="8" s="1"/>
  <c r="H165" i="8"/>
  <c r="H169" i="8" s="1"/>
  <c r="H173" i="8" s="1"/>
  <c r="H149" i="8" s="1"/>
  <c r="G165" i="8"/>
  <c r="G169" i="8" s="1"/>
  <c r="G173" i="8" s="1"/>
  <c r="G149" i="8" s="1"/>
  <c r="F165" i="8"/>
  <c r="F169" i="8" s="1"/>
  <c r="F173" i="8" s="1"/>
  <c r="F149" i="8" s="1"/>
  <c r="D165" i="8"/>
  <c r="D169" i="8" s="1"/>
  <c r="D173" i="8" s="1"/>
  <c r="D149" i="8" s="1"/>
  <c r="I165" i="8"/>
  <c r="I169" i="8" s="1"/>
  <c r="I173" i="8" s="1"/>
  <c r="I149" i="8" s="1"/>
  <c r="E165" i="8"/>
  <c r="E169" i="8" s="1"/>
  <c r="E173" i="8" s="1"/>
  <c r="E149" i="8" s="1"/>
  <c r="L165" i="8"/>
  <c r="L169" i="8" s="1"/>
  <c r="L173" i="8" s="1"/>
  <c r="L149" i="8" s="1"/>
  <c r="M219" i="8"/>
  <c r="M223" i="8"/>
  <c r="C226" i="8"/>
  <c r="M14" i="8" l="1"/>
  <c r="C18" i="8"/>
  <c r="C30" i="8"/>
  <c r="M28" i="8"/>
  <c r="M50" i="7"/>
  <c r="C52" i="7"/>
  <c r="AD26" i="8"/>
  <c r="AE26" i="8" s="1"/>
  <c r="M22" i="8" s="1"/>
  <c r="M226" i="8"/>
  <c r="B227" i="8" s="1"/>
  <c r="C231" i="8"/>
  <c r="C235" i="8" s="1"/>
  <c r="M235" i="8" s="1"/>
  <c r="M37" i="8" l="1"/>
  <c r="B180" i="8" s="1"/>
  <c r="D80" i="8"/>
  <c r="D81" i="8" s="1"/>
  <c r="C80" i="8"/>
  <c r="C81" i="8" s="1"/>
  <c r="I80" i="8"/>
  <c r="I81" i="8" s="1"/>
  <c r="L80" i="8"/>
  <c r="L81" i="8" s="1"/>
  <c r="J80" i="8"/>
  <c r="J81" i="8" s="1"/>
  <c r="F80" i="8"/>
  <c r="F81" i="8" s="1"/>
  <c r="H80" i="8"/>
  <c r="H81" i="8" s="1"/>
  <c r="K80" i="8"/>
  <c r="K81" i="8" s="1"/>
  <c r="E80" i="8"/>
  <c r="E81" i="8" s="1"/>
  <c r="G80" i="8"/>
  <c r="G81" i="8" s="1"/>
  <c r="C51" i="7"/>
  <c r="L51" i="7"/>
  <c r="I51" i="7"/>
  <c r="J51" i="7"/>
  <c r="D51" i="7"/>
  <c r="K51" i="7"/>
  <c r="E51" i="7"/>
  <c r="M51" i="7"/>
  <c r="G51" i="7"/>
  <c r="F51" i="7"/>
  <c r="H51" i="7"/>
  <c r="C53" i="7"/>
  <c r="M52" i="7"/>
  <c r="M18" i="8"/>
  <c r="C19" i="8"/>
  <c r="M19" i="8" s="1"/>
  <c r="S10" i="8"/>
  <c r="C99" i="8"/>
  <c r="C239" i="8"/>
  <c r="E239" i="8"/>
  <c r="E243" i="8" s="1"/>
  <c r="E246" i="8" s="1"/>
  <c r="E251" i="8" s="1"/>
  <c r="F239" i="8"/>
  <c r="F243" i="8" s="1"/>
  <c r="F246" i="8" s="1"/>
  <c r="F251" i="8" s="1"/>
  <c r="H239" i="8"/>
  <c r="H243" i="8" s="1"/>
  <c r="H246" i="8" s="1"/>
  <c r="H251" i="8" s="1"/>
  <c r="J239" i="8"/>
  <c r="J243" i="8" s="1"/>
  <c r="J246" i="8" s="1"/>
  <c r="J251" i="8" s="1"/>
  <c r="I239" i="8"/>
  <c r="I243" i="8" s="1"/>
  <c r="I246" i="8" s="1"/>
  <c r="I251" i="8" s="1"/>
  <c r="L239" i="8"/>
  <c r="L243" i="8" s="1"/>
  <c r="L246" i="8" s="1"/>
  <c r="L251" i="8" s="1"/>
  <c r="G239" i="8"/>
  <c r="G243" i="8" s="1"/>
  <c r="G246" i="8" s="1"/>
  <c r="G251" i="8" s="1"/>
  <c r="D239" i="8"/>
  <c r="D243" i="8" s="1"/>
  <c r="D246" i="8" s="1"/>
  <c r="D251" i="8" s="1"/>
  <c r="K239" i="8"/>
  <c r="K243" i="8" s="1"/>
  <c r="K246" i="8" s="1"/>
  <c r="K251" i="8" s="1"/>
  <c r="M43" i="8" l="1"/>
  <c r="M81" i="8"/>
  <c r="K82" i="8" s="1"/>
  <c r="S34" i="8"/>
  <c r="S31" i="8"/>
  <c r="AC10" i="8"/>
  <c r="S27" i="8"/>
  <c r="AC27" i="8" s="1"/>
  <c r="J54" i="7"/>
  <c r="D54" i="7"/>
  <c r="L54" i="7"/>
  <c r="F54" i="7"/>
  <c r="C32" i="8"/>
  <c r="E54" i="7"/>
  <c r="M53" i="7"/>
  <c r="H54" i="7"/>
  <c r="I54" i="7"/>
  <c r="C54" i="7"/>
  <c r="K54" i="7"/>
  <c r="G54" i="7"/>
  <c r="C243" i="8"/>
  <c r="M239" i="8"/>
  <c r="S35" i="8" l="1"/>
  <c r="C33" i="8" s="1"/>
  <c r="M32" i="8" s="1"/>
  <c r="AD27" i="8"/>
  <c r="AE27" i="8" s="1"/>
  <c r="M23" i="8" s="1"/>
  <c r="F88" i="8" s="1"/>
  <c r="F89" i="8" s="1"/>
  <c r="E82" i="8"/>
  <c r="C82" i="8"/>
  <c r="G82" i="8"/>
  <c r="K180" i="8"/>
  <c r="K184" i="8" s="1"/>
  <c r="K188" i="8" s="1"/>
  <c r="K192" i="8" s="1"/>
  <c r="K196" i="8" s="1"/>
  <c r="K83" i="8"/>
  <c r="K84" i="8" s="1"/>
  <c r="K101" i="8" s="1"/>
  <c r="K104" i="8" s="1"/>
  <c r="K107" i="8" s="1"/>
  <c r="I82" i="8"/>
  <c r="L82" i="8"/>
  <c r="H82" i="8"/>
  <c r="J82" i="8"/>
  <c r="D82" i="8"/>
  <c r="F82" i="8"/>
  <c r="C246" i="8"/>
  <c r="M243" i="8"/>
  <c r="M33" i="8" l="1"/>
  <c r="H36" i="8"/>
  <c r="I36" i="8"/>
  <c r="G36" i="8"/>
  <c r="F36" i="8"/>
  <c r="J36" i="8"/>
  <c r="E36" i="8"/>
  <c r="L36" i="8"/>
  <c r="D36" i="8"/>
  <c r="K36" i="8"/>
  <c r="K88" i="8"/>
  <c r="K89" i="8" s="1"/>
  <c r="H88" i="8"/>
  <c r="H89" i="8" s="1"/>
  <c r="E88" i="8"/>
  <c r="E89" i="8" s="1"/>
  <c r="J88" i="8"/>
  <c r="J89" i="8" s="1"/>
  <c r="C88" i="8"/>
  <c r="C89" i="8" s="1"/>
  <c r="M38" i="8"/>
  <c r="B181" i="8" s="1"/>
  <c r="D88" i="8"/>
  <c r="D89" i="8" s="1"/>
  <c r="G88" i="8"/>
  <c r="G89" i="8" s="1"/>
  <c r="L88" i="8"/>
  <c r="L89" i="8" s="1"/>
  <c r="I88" i="8"/>
  <c r="I89" i="8" s="1"/>
  <c r="L180" i="8"/>
  <c r="L184" i="8" s="1"/>
  <c r="L188" i="8" s="1"/>
  <c r="L192" i="8" s="1"/>
  <c r="L196" i="8" s="1"/>
  <c r="L83" i="8"/>
  <c r="L84" i="8" s="1"/>
  <c r="L101" i="8" s="1"/>
  <c r="L104" i="8" s="1"/>
  <c r="L107" i="8" s="1"/>
  <c r="K122" i="8"/>
  <c r="K111" i="8"/>
  <c r="D180" i="8"/>
  <c r="D184" i="8" s="1"/>
  <c r="D188" i="8" s="1"/>
  <c r="D192" i="8" s="1"/>
  <c r="D196" i="8" s="1"/>
  <c r="D83" i="8"/>
  <c r="D84" i="8" s="1"/>
  <c r="D101" i="8" s="1"/>
  <c r="D104" i="8" s="1"/>
  <c r="D107" i="8" s="1"/>
  <c r="J180" i="8"/>
  <c r="J184" i="8" s="1"/>
  <c r="J188" i="8" s="1"/>
  <c r="J192" i="8" s="1"/>
  <c r="J196" i="8" s="1"/>
  <c r="J83" i="8"/>
  <c r="J84" i="8" s="1"/>
  <c r="J101" i="8" s="1"/>
  <c r="J104" i="8" s="1"/>
  <c r="J107" i="8" s="1"/>
  <c r="F180" i="8"/>
  <c r="F184" i="8" s="1"/>
  <c r="F188" i="8" s="1"/>
  <c r="F192" i="8" s="1"/>
  <c r="F196" i="8" s="1"/>
  <c r="F83" i="8"/>
  <c r="F84" i="8" s="1"/>
  <c r="F101" i="8" s="1"/>
  <c r="F104" i="8" s="1"/>
  <c r="F107" i="8" s="1"/>
  <c r="H180" i="8"/>
  <c r="H184" i="8" s="1"/>
  <c r="H188" i="8" s="1"/>
  <c r="H192" i="8" s="1"/>
  <c r="H196" i="8" s="1"/>
  <c r="H83" i="8"/>
  <c r="H84" i="8" s="1"/>
  <c r="H101" i="8" s="1"/>
  <c r="H104" i="8" s="1"/>
  <c r="H107" i="8" s="1"/>
  <c r="G180" i="8"/>
  <c r="G184" i="8" s="1"/>
  <c r="G188" i="8" s="1"/>
  <c r="G192" i="8" s="1"/>
  <c r="G196" i="8" s="1"/>
  <c r="G83" i="8"/>
  <c r="G84" i="8" s="1"/>
  <c r="G101" i="8" s="1"/>
  <c r="G104" i="8" s="1"/>
  <c r="G107" i="8" s="1"/>
  <c r="C180" i="8"/>
  <c r="M82" i="8"/>
  <c r="C83" i="8"/>
  <c r="I180" i="8"/>
  <c r="I184" i="8" s="1"/>
  <c r="I188" i="8" s="1"/>
  <c r="I192" i="8" s="1"/>
  <c r="I196" i="8" s="1"/>
  <c r="I83" i="8"/>
  <c r="I84" i="8" s="1"/>
  <c r="I101" i="8" s="1"/>
  <c r="I104" i="8" s="1"/>
  <c r="I107" i="8" s="1"/>
  <c r="E180" i="8"/>
  <c r="E184" i="8" s="1"/>
  <c r="E188" i="8" s="1"/>
  <c r="E192" i="8" s="1"/>
  <c r="E196" i="8" s="1"/>
  <c r="E83" i="8"/>
  <c r="E84" i="8" s="1"/>
  <c r="E101" i="8" s="1"/>
  <c r="E104" i="8" s="1"/>
  <c r="E107" i="8" s="1"/>
  <c r="C251" i="8"/>
  <c r="C36" i="8" s="1"/>
  <c r="M246" i="8"/>
  <c r="B247" i="8" s="1"/>
  <c r="L47" i="8" l="1"/>
  <c r="L42" i="8"/>
  <c r="L12" i="9" s="1"/>
  <c r="L16" i="9" s="1"/>
  <c r="F47" i="8"/>
  <c r="F42" i="8"/>
  <c r="F12" i="9" s="1"/>
  <c r="F16" i="9" s="1"/>
  <c r="I47" i="8"/>
  <c r="I42" i="8"/>
  <c r="I12" i="9" s="1"/>
  <c r="I16" i="9" s="1"/>
  <c r="H42" i="8"/>
  <c r="H12" i="9" s="1"/>
  <c r="H16" i="9" s="1"/>
  <c r="H47" i="8"/>
  <c r="K42" i="8"/>
  <c r="K12" i="9" s="1"/>
  <c r="K16" i="9" s="1"/>
  <c r="K47" i="8"/>
  <c r="E47" i="8"/>
  <c r="E42" i="8"/>
  <c r="E12" i="9" s="1"/>
  <c r="E16" i="9" s="1"/>
  <c r="D47" i="8"/>
  <c r="D42" i="8"/>
  <c r="D12" i="9" s="1"/>
  <c r="D16" i="9" s="1"/>
  <c r="G47" i="8"/>
  <c r="G42" i="8"/>
  <c r="G12" i="9" s="1"/>
  <c r="G16" i="9" s="1"/>
  <c r="J47" i="8"/>
  <c r="J42" i="8"/>
  <c r="J12" i="9" s="1"/>
  <c r="J16" i="9" s="1"/>
  <c r="M44" i="8"/>
  <c r="M45" i="8" s="1"/>
  <c r="M39" i="8"/>
  <c r="M40" i="8" s="1"/>
  <c r="M89" i="8"/>
  <c r="I90" i="8" s="1"/>
  <c r="G111" i="8"/>
  <c r="G122" i="8"/>
  <c r="I122" i="8"/>
  <c r="I111" i="8"/>
  <c r="J122" i="8"/>
  <c r="J111" i="8"/>
  <c r="L122" i="8"/>
  <c r="L111" i="8"/>
  <c r="C84" i="8"/>
  <c r="M83" i="8"/>
  <c r="H111" i="8"/>
  <c r="H122" i="8"/>
  <c r="F90" i="8"/>
  <c r="F111" i="8"/>
  <c r="F122" i="8"/>
  <c r="E122" i="8"/>
  <c r="E111" i="8"/>
  <c r="M180" i="8"/>
  <c r="C184" i="8"/>
  <c r="D122" i="8"/>
  <c r="D111" i="8"/>
  <c r="M251" i="8"/>
  <c r="X8" i="9" l="1"/>
  <c r="H97" i="9"/>
  <c r="I97" i="9"/>
  <c r="Y8" i="9"/>
  <c r="D97" i="9"/>
  <c r="T8" i="9"/>
  <c r="U8" i="9"/>
  <c r="E97" i="9"/>
  <c r="V8" i="9"/>
  <c r="F97" i="9"/>
  <c r="G97" i="9"/>
  <c r="W8" i="9"/>
  <c r="Z8" i="9"/>
  <c r="J97" i="9"/>
  <c r="AB8" i="9"/>
  <c r="L97" i="9"/>
  <c r="K97" i="9"/>
  <c r="AA8" i="9"/>
  <c r="E90" i="8"/>
  <c r="E181" i="8" s="1"/>
  <c r="E185" i="8" s="1"/>
  <c r="E189" i="8" s="1"/>
  <c r="E193" i="8" s="1"/>
  <c r="E197" i="8" s="1"/>
  <c r="C90" i="8"/>
  <c r="J90" i="8"/>
  <c r="J181" i="8" s="1"/>
  <c r="J185" i="8" s="1"/>
  <c r="J189" i="8" s="1"/>
  <c r="J193" i="8" s="1"/>
  <c r="J197" i="8" s="1"/>
  <c r="G90" i="8"/>
  <c r="L90" i="8"/>
  <c r="L181" i="8" s="1"/>
  <c r="L185" i="8" s="1"/>
  <c r="L189" i="8" s="1"/>
  <c r="L193" i="8" s="1"/>
  <c r="L197" i="8" s="1"/>
  <c r="I91" i="8"/>
  <c r="I92" i="8" s="1"/>
  <c r="I102" i="8" s="1"/>
  <c r="I105" i="8" s="1"/>
  <c r="I108" i="8" s="1"/>
  <c r="I123" i="8" s="1"/>
  <c r="I181" i="8"/>
  <c r="I185" i="8" s="1"/>
  <c r="I189" i="8" s="1"/>
  <c r="I193" i="8" s="1"/>
  <c r="I197" i="8" s="1"/>
  <c r="K90" i="8"/>
  <c r="D90" i="8"/>
  <c r="H90" i="8"/>
  <c r="F181" i="8"/>
  <c r="F185" i="8" s="1"/>
  <c r="F189" i="8" s="1"/>
  <c r="F193" i="8" s="1"/>
  <c r="F197" i="8" s="1"/>
  <c r="F91" i="8"/>
  <c r="F92" i="8" s="1"/>
  <c r="F102" i="8" s="1"/>
  <c r="F105" i="8" s="1"/>
  <c r="F108" i="8" s="1"/>
  <c r="M184" i="8"/>
  <c r="C188" i="8"/>
  <c r="C101" i="8"/>
  <c r="M84" i="8"/>
  <c r="C47" i="8"/>
  <c r="C42" i="8"/>
  <c r="E91" i="8" l="1"/>
  <c r="E92" i="8" s="1"/>
  <c r="E102" i="8" s="1"/>
  <c r="E105" i="8" s="1"/>
  <c r="E108" i="8" s="1"/>
  <c r="E112" i="8" s="1"/>
  <c r="AB29" i="9"/>
  <c r="AB25" i="9"/>
  <c r="AB32" i="9"/>
  <c r="U32" i="9"/>
  <c r="U25" i="9"/>
  <c r="U29" i="9"/>
  <c r="T25" i="9"/>
  <c r="T32" i="9"/>
  <c r="T29" i="9"/>
  <c r="Z29" i="9"/>
  <c r="Z32" i="9"/>
  <c r="Z25" i="9"/>
  <c r="W29" i="9"/>
  <c r="W32" i="9"/>
  <c r="W25" i="9"/>
  <c r="Y25" i="9"/>
  <c r="Y32" i="9"/>
  <c r="Y29" i="9"/>
  <c r="L91" i="8"/>
  <c r="L92" i="8" s="1"/>
  <c r="L102" i="8" s="1"/>
  <c r="L105" i="8" s="1"/>
  <c r="L108" i="8" s="1"/>
  <c r="L123" i="8" s="1"/>
  <c r="AA29" i="9"/>
  <c r="AA32" i="9"/>
  <c r="AA25" i="9"/>
  <c r="V25" i="9"/>
  <c r="V29" i="9"/>
  <c r="V32" i="9"/>
  <c r="X29" i="9"/>
  <c r="X25" i="9"/>
  <c r="X32" i="9"/>
  <c r="J91" i="8"/>
  <c r="J92" i="8" s="1"/>
  <c r="J102" i="8" s="1"/>
  <c r="J105" i="8" s="1"/>
  <c r="J108" i="8" s="1"/>
  <c r="J112" i="8" s="1"/>
  <c r="M90" i="8"/>
  <c r="G181" i="8"/>
  <c r="G185" i="8" s="1"/>
  <c r="G189" i="8" s="1"/>
  <c r="G193" i="8" s="1"/>
  <c r="G197" i="8" s="1"/>
  <c r="G91" i="8"/>
  <c r="G92" i="8" s="1"/>
  <c r="G102" i="8" s="1"/>
  <c r="G105" i="8" s="1"/>
  <c r="G108" i="8" s="1"/>
  <c r="I112" i="8"/>
  <c r="C91" i="8"/>
  <c r="C92" i="8" s="1"/>
  <c r="C102" i="8" s="1"/>
  <c r="C181" i="8"/>
  <c r="C185" i="8" s="1"/>
  <c r="C189" i="8" s="1"/>
  <c r="H181" i="8"/>
  <c r="H185" i="8" s="1"/>
  <c r="H189" i="8" s="1"/>
  <c r="H193" i="8" s="1"/>
  <c r="H197" i="8" s="1"/>
  <c r="H91" i="8"/>
  <c r="H92" i="8" s="1"/>
  <c r="H102" i="8" s="1"/>
  <c r="H105" i="8" s="1"/>
  <c r="H108" i="8" s="1"/>
  <c r="D181" i="8"/>
  <c r="D185" i="8" s="1"/>
  <c r="D189" i="8" s="1"/>
  <c r="D193" i="8" s="1"/>
  <c r="D197" i="8" s="1"/>
  <c r="D91" i="8"/>
  <c r="D92" i="8" s="1"/>
  <c r="D102" i="8" s="1"/>
  <c r="D105" i="8" s="1"/>
  <c r="D108" i="8" s="1"/>
  <c r="K181" i="8"/>
  <c r="K185" i="8" s="1"/>
  <c r="K189" i="8" s="1"/>
  <c r="K193" i="8" s="1"/>
  <c r="K197" i="8" s="1"/>
  <c r="K91" i="8"/>
  <c r="K92" i="8" s="1"/>
  <c r="K102" i="8" s="1"/>
  <c r="K105" i="8" s="1"/>
  <c r="K108" i="8" s="1"/>
  <c r="M101" i="8"/>
  <c r="C104" i="8"/>
  <c r="C107" i="8" s="1"/>
  <c r="C192" i="8"/>
  <c r="M188" i="8"/>
  <c r="B188" i="8" s="1"/>
  <c r="F123" i="8"/>
  <c r="F112" i="8"/>
  <c r="E123" i="8"/>
  <c r="C12" i="9"/>
  <c r="M47" i="8"/>
  <c r="J123" i="8" l="1"/>
  <c r="L112" i="8"/>
  <c r="M185" i="8"/>
  <c r="M181" i="8"/>
  <c r="G112" i="8"/>
  <c r="G123" i="8"/>
  <c r="M91" i="8"/>
  <c r="K112" i="8"/>
  <c r="K123" i="8"/>
  <c r="M92" i="8"/>
  <c r="D112" i="8"/>
  <c r="D123" i="8"/>
  <c r="H112" i="8"/>
  <c r="H123" i="8"/>
  <c r="M102" i="8"/>
  <c r="C105" i="8"/>
  <c r="C108" i="8" s="1"/>
  <c r="M192" i="8"/>
  <c r="C196" i="8"/>
  <c r="C111" i="8"/>
  <c r="M107" i="8"/>
  <c r="N107" i="8" s="1"/>
  <c r="C122" i="8"/>
  <c r="C193" i="8"/>
  <c r="M189" i="8"/>
  <c r="B189" i="8" s="1"/>
  <c r="C16" i="9"/>
  <c r="M12" i="9"/>
  <c r="C197" i="8" l="1"/>
  <c r="M193" i="8"/>
  <c r="M111" i="8"/>
  <c r="C114" i="8" s="1"/>
  <c r="C118" i="8" s="1"/>
  <c r="M196" i="8"/>
  <c r="C200" i="8" s="1"/>
  <c r="C112" i="8"/>
  <c r="M112" i="8" s="1"/>
  <c r="C115" i="8" s="1"/>
  <c r="C123" i="8"/>
  <c r="M108" i="8"/>
  <c r="N108" i="8" s="1"/>
  <c r="S8" i="9"/>
  <c r="C97" i="9"/>
  <c r="M16" i="9"/>
  <c r="C119" i="8" l="1"/>
  <c r="C127" i="8" s="1"/>
  <c r="C131" i="8" s="1"/>
  <c r="C135" i="8" s="1"/>
  <c r="H115" i="8"/>
  <c r="H119" i="8" s="1"/>
  <c r="H127" i="8" s="1"/>
  <c r="H131" i="8" s="1"/>
  <c r="H135" i="8" s="1"/>
  <c r="L115" i="8"/>
  <c r="L119" i="8" s="1"/>
  <c r="L127" i="8" s="1"/>
  <c r="L131" i="8" s="1"/>
  <c r="L135" i="8" s="1"/>
  <c r="F200" i="8"/>
  <c r="F204" i="8" s="1"/>
  <c r="F208" i="8" s="1"/>
  <c r="F212" i="8" s="1"/>
  <c r="F216" i="8" s="1"/>
  <c r="E200" i="8"/>
  <c r="E204" i="8" s="1"/>
  <c r="E208" i="8" s="1"/>
  <c r="E212" i="8" s="1"/>
  <c r="E216" i="8" s="1"/>
  <c r="J200" i="8"/>
  <c r="J204" i="8" s="1"/>
  <c r="J208" i="8" s="1"/>
  <c r="J212" i="8" s="1"/>
  <c r="J216" i="8" s="1"/>
  <c r="H200" i="8"/>
  <c r="H204" i="8" s="1"/>
  <c r="H208" i="8" s="1"/>
  <c r="H212" i="8" s="1"/>
  <c r="H216" i="8" s="1"/>
  <c r="L200" i="8"/>
  <c r="L204" i="8" s="1"/>
  <c r="L208" i="8" s="1"/>
  <c r="L212" i="8" s="1"/>
  <c r="L216" i="8" s="1"/>
  <c r="I200" i="8"/>
  <c r="I204" i="8" s="1"/>
  <c r="I208" i="8" s="1"/>
  <c r="I212" i="8" s="1"/>
  <c r="I216" i="8" s="1"/>
  <c r="K200" i="8"/>
  <c r="K204" i="8" s="1"/>
  <c r="K208" i="8" s="1"/>
  <c r="K212" i="8" s="1"/>
  <c r="K216" i="8" s="1"/>
  <c r="G200" i="8"/>
  <c r="G204" i="8" s="1"/>
  <c r="G208" i="8" s="1"/>
  <c r="G212" i="8" s="1"/>
  <c r="G216" i="8" s="1"/>
  <c r="D200" i="8"/>
  <c r="D204" i="8" s="1"/>
  <c r="D208" i="8" s="1"/>
  <c r="D212" i="8" s="1"/>
  <c r="D216" i="8" s="1"/>
  <c r="G115" i="8"/>
  <c r="G119" i="8" s="1"/>
  <c r="G127" i="8" s="1"/>
  <c r="G131" i="8" s="1"/>
  <c r="G135" i="8" s="1"/>
  <c r="E115" i="8"/>
  <c r="E119" i="8" s="1"/>
  <c r="E127" i="8" s="1"/>
  <c r="E131" i="8" s="1"/>
  <c r="E135" i="8" s="1"/>
  <c r="D114" i="8"/>
  <c r="D118" i="8" s="1"/>
  <c r="D126" i="8" s="1"/>
  <c r="D130" i="8" s="1"/>
  <c r="D134" i="8" s="1"/>
  <c r="J114" i="8"/>
  <c r="J118" i="8" s="1"/>
  <c r="J126" i="8" s="1"/>
  <c r="J130" i="8" s="1"/>
  <c r="J134" i="8" s="1"/>
  <c r="L114" i="8"/>
  <c r="L118" i="8" s="1"/>
  <c r="L126" i="8" s="1"/>
  <c r="L130" i="8" s="1"/>
  <c r="L134" i="8" s="1"/>
  <c r="H114" i="8"/>
  <c r="H118" i="8" s="1"/>
  <c r="H126" i="8" s="1"/>
  <c r="H130" i="8" s="1"/>
  <c r="H134" i="8" s="1"/>
  <c r="F114" i="8"/>
  <c r="F118" i="8" s="1"/>
  <c r="F126" i="8" s="1"/>
  <c r="F130" i="8" s="1"/>
  <c r="F134" i="8" s="1"/>
  <c r="K114" i="8"/>
  <c r="K118" i="8" s="1"/>
  <c r="K126" i="8" s="1"/>
  <c r="K130" i="8" s="1"/>
  <c r="K134" i="8" s="1"/>
  <c r="G114" i="8"/>
  <c r="G118" i="8" s="1"/>
  <c r="G126" i="8" s="1"/>
  <c r="G130" i="8" s="1"/>
  <c r="G134" i="8" s="1"/>
  <c r="I114" i="8"/>
  <c r="I118" i="8" s="1"/>
  <c r="I126" i="8" s="1"/>
  <c r="I130" i="8" s="1"/>
  <c r="I134" i="8" s="1"/>
  <c r="E114" i="8"/>
  <c r="E118" i="8" s="1"/>
  <c r="E126" i="8" s="1"/>
  <c r="E130" i="8" s="1"/>
  <c r="E134" i="8" s="1"/>
  <c r="C204" i="8"/>
  <c r="J115" i="8"/>
  <c r="J119" i="8" s="1"/>
  <c r="J127" i="8" s="1"/>
  <c r="J131" i="8" s="1"/>
  <c r="J135" i="8" s="1"/>
  <c r="C126" i="8"/>
  <c r="I115" i="8"/>
  <c r="I119" i="8" s="1"/>
  <c r="I127" i="8" s="1"/>
  <c r="I131" i="8" s="1"/>
  <c r="I135" i="8" s="1"/>
  <c r="D115" i="8"/>
  <c r="D119" i="8" s="1"/>
  <c r="D127" i="8" s="1"/>
  <c r="D131" i="8" s="1"/>
  <c r="D135" i="8" s="1"/>
  <c r="F115" i="8"/>
  <c r="F119" i="8" s="1"/>
  <c r="F127" i="8" s="1"/>
  <c r="F131" i="8" s="1"/>
  <c r="F135" i="8" s="1"/>
  <c r="K115" i="8"/>
  <c r="K119" i="8" s="1"/>
  <c r="K127" i="8" s="1"/>
  <c r="K131" i="8" s="1"/>
  <c r="K135" i="8" s="1"/>
  <c r="M197" i="8"/>
  <c r="S25" i="9"/>
  <c r="AC25" i="9" s="1"/>
  <c r="S32" i="9"/>
  <c r="S29" i="9"/>
  <c r="AC8" i="9"/>
  <c r="M127" i="8" l="1"/>
  <c r="M118" i="8"/>
  <c r="M204" i="8"/>
  <c r="C208" i="8"/>
  <c r="M119" i="8"/>
  <c r="M126" i="8"/>
  <c r="C130" i="8"/>
  <c r="C134" i="8" s="1"/>
  <c r="K201" i="8"/>
  <c r="K205" i="8" s="1"/>
  <c r="K209" i="8" s="1"/>
  <c r="K213" i="8" s="1"/>
  <c r="K217" i="8" s="1"/>
  <c r="G201" i="8"/>
  <c r="G205" i="8" s="1"/>
  <c r="G209" i="8" s="1"/>
  <c r="G213" i="8" s="1"/>
  <c r="G217" i="8" s="1"/>
  <c r="D201" i="8"/>
  <c r="D205" i="8" s="1"/>
  <c r="D209" i="8" s="1"/>
  <c r="D213" i="8" s="1"/>
  <c r="D217" i="8" s="1"/>
  <c r="E201" i="8"/>
  <c r="E205" i="8" s="1"/>
  <c r="E209" i="8" s="1"/>
  <c r="E213" i="8" s="1"/>
  <c r="E217" i="8" s="1"/>
  <c r="H201" i="8"/>
  <c r="H205" i="8" s="1"/>
  <c r="H209" i="8" s="1"/>
  <c r="H213" i="8" s="1"/>
  <c r="H217" i="8" s="1"/>
  <c r="L201" i="8"/>
  <c r="L205" i="8" s="1"/>
  <c r="L209" i="8" s="1"/>
  <c r="L213" i="8" s="1"/>
  <c r="L217" i="8" s="1"/>
  <c r="F201" i="8"/>
  <c r="F205" i="8" s="1"/>
  <c r="F209" i="8" s="1"/>
  <c r="F213" i="8" s="1"/>
  <c r="F217" i="8" s="1"/>
  <c r="I201" i="8"/>
  <c r="I205" i="8" s="1"/>
  <c r="I209" i="8" s="1"/>
  <c r="I213" i="8" s="1"/>
  <c r="I217" i="8" s="1"/>
  <c r="J201" i="8"/>
  <c r="J205" i="8" s="1"/>
  <c r="J209" i="8" s="1"/>
  <c r="J213" i="8" s="1"/>
  <c r="J217" i="8" s="1"/>
  <c r="C201" i="8"/>
  <c r="M200" i="8"/>
  <c r="M135" i="8"/>
  <c r="AD25" i="9"/>
  <c r="AE25" i="9" s="1"/>
  <c r="M21" i="9" s="1"/>
  <c r="E72" i="9" s="1"/>
  <c r="E73" i="9" s="1"/>
  <c r="N127" i="8" l="1"/>
  <c r="C72" i="9"/>
  <c r="C73" i="9" s="1"/>
  <c r="F72" i="9"/>
  <c r="F73" i="9" s="1"/>
  <c r="J72" i="9"/>
  <c r="J73" i="9" s="1"/>
  <c r="H72" i="9"/>
  <c r="H73" i="9" s="1"/>
  <c r="L72" i="9"/>
  <c r="L73" i="9" s="1"/>
  <c r="I72" i="9"/>
  <c r="I73" i="9" s="1"/>
  <c r="G72" i="9"/>
  <c r="G73" i="9" s="1"/>
  <c r="K72" i="9"/>
  <c r="K73" i="9" s="1"/>
  <c r="M36" i="9"/>
  <c r="B179" i="9" s="1"/>
  <c r="D72" i="9"/>
  <c r="D73" i="9" s="1"/>
  <c r="N126" i="8"/>
  <c r="M208" i="8"/>
  <c r="B208" i="8" s="1"/>
  <c r="C212" i="8"/>
  <c r="C205" i="8"/>
  <c r="M201" i="8"/>
  <c r="M134" i="8"/>
  <c r="F139" i="8"/>
  <c r="D139" i="8"/>
  <c r="D143" i="8" s="1"/>
  <c r="D147" i="8" s="1"/>
  <c r="D155" i="8" s="1"/>
  <c r="D159" i="8" s="1"/>
  <c r="D163" i="8" s="1"/>
  <c r="J139" i="8"/>
  <c r="J143" i="8" s="1"/>
  <c r="J147" i="8" s="1"/>
  <c r="J155" i="8" s="1"/>
  <c r="J159" i="8" s="1"/>
  <c r="J163" i="8" s="1"/>
  <c r="K139" i="8"/>
  <c r="K143" i="8" s="1"/>
  <c r="K147" i="8" s="1"/>
  <c r="K155" i="8" s="1"/>
  <c r="K159" i="8" s="1"/>
  <c r="K163" i="8" s="1"/>
  <c r="G139" i="8"/>
  <c r="G143" i="8" s="1"/>
  <c r="G147" i="8" s="1"/>
  <c r="G155" i="8" s="1"/>
  <c r="G159" i="8" s="1"/>
  <c r="G163" i="8" s="1"/>
  <c r="L139" i="8"/>
  <c r="L143" i="8" s="1"/>
  <c r="L147" i="8" s="1"/>
  <c r="L155" i="8" s="1"/>
  <c r="L159" i="8" s="1"/>
  <c r="L163" i="8" s="1"/>
  <c r="I139" i="8"/>
  <c r="I143" i="8" s="1"/>
  <c r="I147" i="8" s="1"/>
  <c r="I155" i="8" s="1"/>
  <c r="I159" i="8" s="1"/>
  <c r="I163" i="8" s="1"/>
  <c r="H139" i="8"/>
  <c r="H143" i="8" s="1"/>
  <c r="H147" i="8" s="1"/>
  <c r="H155" i="8" s="1"/>
  <c r="H159" i="8" s="1"/>
  <c r="H163" i="8" s="1"/>
  <c r="E139" i="8"/>
  <c r="C139" i="8"/>
  <c r="F143" i="8" l="1"/>
  <c r="F147" i="8" s="1"/>
  <c r="F155" i="8" s="1"/>
  <c r="F159" i="8" s="1"/>
  <c r="F163" i="8" s="1"/>
  <c r="C143" i="8"/>
  <c r="C147" i="8" s="1"/>
  <c r="C155" i="8" s="1"/>
  <c r="E143" i="8"/>
  <c r="E147" i="8" s="1"/>
  <c r="E155" i="8" s="1"/>
  <c r="E159" i="8" s="1"/>
  <c r="E163" i="8" s="1"/>
  <c r="M42" i="9"/>
  <c r="M73" i="9"/>
  <c r="D74" i="9" s="1"/>
  <c r="D179" i="9" s="1"/>
  <c r="D183" i="9" s="1"/>
  <c r="D187" i="9" s="1"/>
  <c r="D191" i="9" s="1"/>
  <c r="D195" i="9" s="1"/>
  <c r="C209" i="8"/>
  <c r="M205" i="8"/>
  <c r="M212" i="8"/>
  <c r="C216" i="8"/>
  <c r="F138" i="8"/>
  <c r="F142" i="8" s="1"/>
  <c r="F146" i="8" s="1"/>
  <c r="F154" i="8" s="1"/>
  <c r="F158" i="8" s="1"/>
  <c r="F162" i="8" s="1"/>
  <c r="L138" i="8"/>
  <c r="L142" i="8" s="1"/>
  <c r="L146" i="8" s="1"/>
  <c r="L154" i="8" s="1"/>
  <c r="L158" i="8" s="1"/>
  <c r="L162" i="8" s="1"/>
  <c r="I138" i="8"/>
  <c r="I142" i="8" s="1"/>
  <c r="I146" i="8" s="1"/>
  <c r="I154" i="8" s="1"/>
  <c r="I158" i="8" s="1"/>
  <c r="I162" i="8" s="1"/>
  <c r="D138" i="8"/>
  <c r="D142" i="8" s="1"/>
  <c r="D146" i="8" s="1"/>
  <c r="D154" i="8" s="1"/>
  <c r="D158" i="8" s="1"/>
  <c r="D162" i="8" s="1"/>
  <c r="E138" i="8"/>
  <c r="E142" i="8" s="1"/>
  <c r="E146" i="8" s="1"/>
  <c r="E154" i="8" s="1"/>
  <c r="E158" i="8" s="1"/>
  <c r="E162" i="8" s="1"/>
  <c r="K138" i="8"/>
  <c r="K142" i="8" s="1"/>
  <c r="K146" i="8" s="1"/>
  <c r="K154" i="8" s="1"/>
  <c r="K158" i="8" s="1"/>
  <c r="K162" i="8" s="1"/>
  <c r="J138" i="8"/>
  <c r="J142" i="8" s="1"/>
  <c r="J146" i="8" s="1"/>
  <c r="J154" i="8" s="1"/>
  <c r="J158" i="8" s="1"/>
  <c r="J162" i="8" s="1"/>
  <c r="G138" i="8"/>
  <c r="G142" i="8" s="1"/>
  <c r="G146" i="8" s="1"/>
  <c r="G154" i="8" s="1"/>
  <c r="G158" i="8" s="1"/>
  <c r="G162" i="8" s="1"/>
  <c r="H138" i="8"/>
  <c r="H142" i="8" s="1"/>
  <c r="H146" i="8" s="1"/>
  <c r="H154" i="8" s="1"/>
  <c r="H158" i="8" s="1"/>
  <c r="H162" i="8" s="1"/>
  <c r="C138" i="8"/>
  <c r="C142" i="8" s="1"/>
  <c r="C146" i="8" s="1"/>
  <c r="C154" i="8" s="1"/>
  <c r="M155" i="8" l="1"/>
  <c r="N155" i="8" s="1"/>
  <c r="C159" i="8"/>
  <c r="C163" i="8" s="1"/>
  <c r="M163" i="8" s="1"/>
  <c r="C167" i="8" s="1"/>
  <c r="D75" i="9"/>
  <c r="D76" i="9" s="1"/>
  <c r="D100" i="9" s="1"/>
  <c r="D103" i="9" s="1"/>
  <c r="D106" i="9" s="1"/>
  <c r="D110" i="9" s="1"/>
  <c r="C74" i="9"/>
  <c r="C75" i="9" s="1"/>
  <c r="C76" i="9" s="1"/>
  <c r="F74" i="9"/>
  <c r="F179" i="9" s="1"/>
  <c r="F183" i="9" s="1"/>
  <c r="F187" i="9" s="1"/>
  <c r="F191" i="9" s="1"/>
  <c r="F195" i="9" s="1"/>
  <c r="J74" i="9"/>
  <c r="J179" i="9" s="1"/>
  <c r="J183" i="9" s="1"/>
  <c r="J187" i="9" s="1"/>
  <c r="J191" i="9" s="1"/>
  <c r="J195" i="9" s="1"/>
  <c r="H74" i="9"/>
  <c r="H179" i="9" s="1"/>
  <c r="H183" i="9" s="1"/>
  <c r="H187" i="9" s="1"/>
  <c r="H191" i="9" s="1"/>
  <c r="H195" i="9" s="1"/>
  <c r="K74" i="9"/>
  <c r="L74" i="9"/>
  <c r="E74" i="9"/>
  <c r="E75" i="9" s="1"/>
  <c r="E76" i="9" s="1"/>
  <c r="E100" i="9" s="1"/>
  <c r="E103" i="9" s="1"/>
  <c r="E106" i="9" s="1"/>
  <c r="I74" i="9"/>
  <c r="G74" i="9"/>
  <c r="M154" i="8"/>
  <c r="N154" i="8" s="1"/>
  <c r="C158" i="8"/>
  <c r="C162" i="8" s="1"/>
  <c r="M162" i="8" s="1"/>
  <c r="C166" i="8" s="1"/>
  <c r="M216" i="8"/>
  <c r="C213" i="8"/>
  <c r="M209" i="8"/>
  <c r="B209" i="8" s="1"/>
  <c r="D167" i="8" l="1"/>
  <c r="K167" i="8"/>
  <c r="K171" i="8" s="1"/>
  <c r="K175" i="8" s="1"/>
  <c r="K151" i="8" s="1"/>
  <c r="I167" i="8"/>
  <c r="I171" i="8" s="1"/>
  <c r="I175" i="8" s="1"/>
  <c r="I151" i="8" s="1"/>
  <c r="J167" i="8"/>
  <c r="L167" i="8"/>
  <c r="F167" i="8"/>
  <c r="F171" i="8" s="1"/>
  <c r="F175" i="8" s="1"/>
  <c r="F151" i="8" s="1"/>
  <c r="D171" i="8"/>
  <c r="D175" i="8" s="1"/>
  <c r="D151" i="8" s="1"/>
  <c r="L171" i="8"/>
  <c r="L175" i="8" s="1"/>
  <c r="L151" i="8" s="1"/>
  <c r="J171" i="8"/>
  <c r="J175" i="8" s="1"/>
  <c r="J151" i="8" s="1"/>
  <c r="C171" i="8"/>
  <c r="C175" i="8" s="1"/>
  <c r="C151" i="8" s="1"/>
  <c r="H167" i="8"/>
  <c r="H171" i="8" s="1"/>
  <c r="H175" i="8" s="1"/>
  <c r="H151" i="8" s="1"/>
  <c r="G167" i="8"/>
  <c r="G171" i="8" s="1"/>
  <c r="G175" i="8" s="1"/>
  <c r="G151" i="8" s="1"/>
  <c r="E167" i="8"/>
  <c r="E171" i="8" s="1"/>
  <c r="E175" i="8" s="1"/>
  <c r="E151" i="8" s="1"/>
  <c r="D121" i="9"/>
  <c r="C179" i="9"/>
  <c r="C183" i="9" s="1"/>
  <c r="C187" i="9" s="1"/>
  <c r="J75" i="9"/>
  <c r="J76" i="9" s="1"/>
  <c r="J100" i="9" s="1"/>
  <c r="J103" i="9" s="1"/>
  <c r="J106" i="9" s="1"/>
  <c r="J110" i="9" s="1"/>
  <c r="F75" i="9"/>
  <c r="F76" i="9" s="1"/>
  <c r="F100" i="9" s="1"/>
  <c r="F103" i="9" s="1"/>
  <c r="F106" i="9" s="1"/>
  <c r="F110" i="9" s="1"/>
  <c r="E179" i="9"/>
  <c r="E183" i="9" s="1"/>
  <c r="E187" i="9" s="1"/>
  <c r="E191" i="9" s="1"/>
  <c r="E195" i="9" s="1"/>
  <c r="H75" i="9"/>
  <c r="H76" i="9" s="1"/>
  <c r="H100" i="9" s="1"/>
  <c r="H103" i="9" s="1"/>
  <c r="H106" i="9" s="1"/>
  <c r="H110" i="9" s="1"/>
  <c r="C170" i="8"/>
  <c r="C174" i="8" s="1"/>
  <c r="C150" i="8" s="1"/>
  <c r="L179" i="9"/>
  <c r="L183" i="9" s="1"/>
  <c r="L187" i="9" s="1"/>
  <c r="L191" i="9" s="1"/>
  <c r="L195" i="9" s="1"/>
  <c r="L75" i="9"/>
  <c r="L76" i="9" s="1"/>
  <c r="L100" i="9" s="1"/>
  <c r="L103" i="9" s="1"/>
  <c r="L106" i="9" s="1"/>
  <c r="K179" i="9"/>
  <c r="K183" i="9" s="1"/>
  <c r="K187" i="9" s="1"/>
  <c r="K191" i="9" s="1"/>
  <c r="K195" i="9" s="1"/>
  <c r="K75" i="9"/>
  <c r="K76" i="9" s="1"/>
  <c r="K100" i="9" s="1"/>
  <c r="K103" i="9" s="1"/>
  <c r="K106" i="9" s="1"/>
  <c r="G179" i="9"/>
  <c r="G183" i="9" s="1"/>
  <c r="G187" i="9" s="1"/>
  <c r="G191" i="9" s="1"/>
  <c r="G195" i="9" s="1"/>
  <c r="G75" i="9"/>
  <c r="G76" i="9" s="1"/>
  <c r="G100" i="9" s="1"/>
  <c r="G103" i="9" s="1"/>
  <c r="G106" i="9" s="1"/>
  <c r="I179" i="9"/>
  <c r="I183" i="9" s="1"/>
  <c r="I187" i="9" s="1"/>
  <c r="I191" i="9" s="1"/>
  <c r="I195" i="9" s="1"/>
  <c r="I75" i="9"/>
  <c r="I76" i="9" s="1"/>
  <c r="I100" i="9" s="1"/>
  <c r="I103" i="9" s="1"/>
  <c r="I106" i="9" s="1"/>
  <c r="M74" i="9"/>
  <c r="K166" i="8"/>
  <c r="K170" i="8" s="1"/>
  <c r="K174" i="8" s="1"/>
  <c r="K150" i="8" s="1"/>
  <c r="E220" i="8"/>
  <c r="E224" i="8" s="1"/>
  <c r="E227" i="8" s="1"/>
  <c r="E232" i="8" s="1"/>
  <c r="E236" i="8" s="1"/>
  <c r="K220" i="8"/>
  <c r="K224" i="8" s="1"/>
  <c r="K227" i="8" s="1"/>
  <c r="K232" i="8" s="1"/>
  <c r="K236" i="8" s="1"/>
  <c r="L220" i="8"/>
  <c r="L224" i="8" s="1"/>
  <c r="L227" i="8" s="1"/>
  <c r="L232" i="8" s="1"/>
  <c r="L236" i="8" s="1"/>
  <c r="H220" i="8"/>
  <c r="H224" i="8" s="1"/>
  <c r="H227" i="8" s="1"/>
  <c r="H232" i="8" s="1"/>
  <c r="H236" i="8" s="1"/>
  <c r="G220" i="8"/>
  <c r="G224" i="8" s="1"/>
  <c r="G227" i="8" s="1"/>
  <c r="G232" i="8" s="1"/>
  <c r="G236" i="8" s="1"/>
  <c r="J220" i="8"/>
  <c r="J224" i="8" s="1"/>
  <c r="J227" i="8" s="1"/>
  <c r="J232" i="8" s="1"/>
  <c r="J236" i="8" s="1"/>
  <c r="F220" i="8"/>
  <c r="F224" i="8" s="1"/>
  <c r="F227" i="8" s="1"/>
  <c r="F232" i="8" s="1"/>
  <c r="F236" i="8" s="1"/>
  <c r="I220" i="8"/>
  <c r="I224" i="8" s="1"/>
  <c r="I227" i="8" s="1"/>
  <c r="I232" i="8" s="1"/>
  <c r="I236" i="8" s="1"/>
  <c r="D220" i="8"/>
  <c r="D224" i="8" s="1"/>
  <c r="D227" i="8" s="1"/>
  <c r="D232" i="8" s="1"/>
  <c r="D236" i="8" s="1"/>
  <c r="C217" i="8"/>
  <c r="M217" i="8" s="1"/>
  <c r="M213" i="8"/>
  <c r="G166" i="8"/>
  <c r="G170" i="8" s="1"/>
  <c r="G174" i="8" s="1"/>
  <c r="G150" i="8" s="1"/>
  <c r="E166" i="8"/>
  <c r="E170" i="8" s="1"/>
  <c r="E174" i="8" s="1"/>
  <c r="E150" i="8" s="1"/>
  <c r="L166" i="8"/>
  <c r="L170" i="8" s="1"/>
  <c r="L174" i="8" s="1"/>
  <c r="L150" i="8" s="1"/>
  <c r="I166" i="8"/>
  <c r="I170" i="8" s="1"/>
  <c r="I174" i="8" s="1"/>
  <c r="I150" i="8" s="1"/>
  <c r="J166" i="8"/>
  <c r="J170" i="8" s="1"/>
  <c r="J174" i="8" s="1"/>
  <c r="J150" i="8" s="1"/>
  <c r="H166" i="8"/>
  <c r="H170" i="8" s="1"/>
  <c r="H174" i="8" s="1"/>
  <c r="H150" i="8" s="1"/>
  <c r="D166" i="8"/>
  <c r="D170" i="8" s="1"/>
  <c r="D174" i="8" s="1"/>
  <c r="D150" i="8" s="1"/>
  <c r="C220" i="8"/>
  <c r="F166" i="8"/>
  <c r="F170" i="8" s="1"/>
  <c r="F174" i="8" s="1"/>
  <c r="F150" i="8" s="1"/>
  <c r="C100" i="9"/>
  <c r="E110" i="9"/>
  <c r="E121" i="9"/>
  <c r="J121" i="9" l="1"/>
  <c r="F121" i="9"/>
  <c r="H121" i="9"/>
  <c r="M183" i="9"/>
  <c r="M179" i="9"/>
  <c r="K110" i="9"/>
  <c r="K121" i="9"/>
  <c r="M76" i="9"/>
  <c r="I110" i="9"/>
  <c r="I121" i="9"/>
  <c r="G121" i="9"/>
  <c r="G110" i="9"/>
  <c r="M75" i="9"/>
  <c r="L121" i="9"/>
  <c r="L110" i="9"/>
  <c r="M220" i="8"/>
  <c r="C224" i="8"/>
  <c r="C221" i="8"/>
  <c r="G221" i="8"/>
  <c r="G225" i="8" s="1"/>
  <c r="G228" i="8" s="1"/>
  <c r="G233" i="8" s="1"/>
  <c r="G237" i="8" s="1"/>
  <c r="K221" i="8"/>
  <c r="K225" i="8" s="1"/>
  <c r="K228" i="8" s="1"/>
  <c r="K233" i="8" s="1"/>
  <c r="K237" i="8" s="1"/>
  <c r="E221" i="8"/>
  <c r="E225" i="8" s="1"/>
  <c r="E228" i="8" s="1"/>
  <c r="E233" i="8" s="1"/>
  <c r="E237" i="8" s="1"/>
  <c r="L221" i="8"/>
  <c r="L225" i="8" s="1"/>
  <c r="L228" i="8" s="1"/>
  <c r="L233" i="8" s="1"/>
  <c r="L237" i="8" s="1"/>
  <c r="D221" i="8"/>
  <c r="D225" i="8" s="1"/>
  <c r="D228" i="8" s="1"/>
  <c r="D233" i="8" s="1"/>
  <c r="D237" i="8" s="1"/>
  <c r="F221" i="8"/>
  <c r="F225" i="8" s="1"/>
  <c r="F228" i="8" s="1"/>
  <c r="F233" i="8" s="1"/>
  <c r="F237" i="8" s="1"/>
  <c r="H221" i="8"/>
  <c r="H225" i="8" s="1"/>
  <c r="H228" i="8" s="1"/>
  <c r="H233" i="8" s="1"/>
  <c r="H237" i="8" s="1"/>
  <c r="I221" i="8"/>
  <c r="I225" i="8" s="1"/>
  <c r="I228" i="8" s="1"/>
  <c r="I233" i="8" s="1"/>
  <c r="I237" i="8" s="1"/>
  <c r="J221" i="8"/>
  <c r="J225" i="8" s="1"/>
  <c r="J228" i="8" s="1"/>
  <c r="J233" i="8" s="1"/>
  <c r="J237" i="8" s="1"/>
  <c r="M187" i="9"/>
  <c r="B187" i="9" s="1"/>
  <c r="C191" i="9"/>
  <c r="M100" i="9"/>
  <c r="C103" i="9"/>
  <c r="C106" i="9" s="1"/>
  <c r="C225" i="8" l="1"/>
  <c r="M221" i="8"/>
  <c r="C227" i="8"/>
  <c r="M224" i="8"/>
  <c r="C110" i="9"/>
  <c r="M110" i="9" s="1"/>
  <c r="M106" i="9"/>
  <c r="N106" i="9" s="1"/>
  <c r="C121" i="9"/>
  <c r="M191" i="9"/>
  <c r="C195" i="9"/>
  <c r="M195" i="9" s="1"/>
  <c r="C232" i="8" l="1"/>
  <c r="C236" i="8" s="1"/>
  <c r="M227" i="8"/>
  <c r="B228" i="8" s="1"/>
  <c r="M225" i="8"/>
  <c r="C228" i="8"/>
  <c r="C199" i="9"/>
  <c r="I199" i="9"/>
  <c r="I203" i="9" s="1"/>
  <c r="I207" i="9" s="1"/>
  <c r="I211" i="9" s="1"/>
  <c r="I215" i="9" s="1"/>
  <c r="F199" i="9"/>
  <c r="F203" i="9" s="1"/>
  <c r="F207" i="9" s="1"/>
  <c r="F211" i="9" s="1"/>
  <c r="F215" i="9" s="1"/>
  <c r="J199" i="9"/>
  <c r="J203" i="9" s="1"/>
  <c r="J207" i="9" s="1"/>
  <c r="J211" i="9" s="1"/>
  <c r="J215" i="9" s="1"/>
  <c r="H199" i="9"/>
  <c r="H203" i="9" s="1"/>
  <c r="H207" i="9" s="1"/>
  <c r="H211" i="9" s="1"/>
  <c r="H215" i="9" s="1"/>
  <c r="L199" i="9"/>
  <c r="L203" i="9" s="1"/>
  <c r="L207" i="9" s="1"/>
  <c r="L211" i="9" s="1"/>
  <c r="L215" i="9" s="1"/>
  <c r="D199" i="9"/>
  <c r="D203" i="9" s="1"/>
  <c r="D207" i="9" s="1"/>
  <c r="D211" i="9" s="1"/>
  <c r="D215" i="9" s="1"/>
  <c r="G199" i="9"/>
  <c r="G203" i="9" s="1"/>
  <c r="G207" i="9" s="1"/>
  <c r="G211" i="9" s="1"/>
  <c r="G215" i="9" s="1"/>
  <c r="K199" i="9"/>
  <c r="K203" i="9" s="1"/>
  <c r="K207" i="9" s="1"/>
  <c r="K211" i="9" s="1"/>
  <c r="K215" i="9" s="1"/>
  <c r="E199" i="9"/>
  <c r="E203" i="9" s="1"/>
  <c r="E207" i="9" s="1"/>
  <c r="E211" i="9" s="1"/>
  <c r="E215" i="9" s="1"/>
  <c r="C113" i="9"/>
  <c r="C117" i="9" s="1"/>
  <c r="I113" i="9"/>
  <c r="I117" i="9" s="1"/>
  <c r="I125" i="9" s="1"/>
  <c r="I129" i="9" s="1"/>
  <c r="I133" i="9" s="1"/>
  <c r="H113" i="9"/>
  <c r="H117" i="9" s="1"/>
  <c r="H125" i="9" s="1"/>
  <c r="H129" i="9" s="1"/>
  <c r="H133" i="9" s="1"/>
  <c r="G113" i="9"/>
  <c r="G117" i="9" s="1"/>
  <c r="G125" i="9" s="1"/>
  <c r="G129" i="9" s="1"/>
  <c r="G133" i="9" s="1"/>
  <c r="K113" i="9"/>
  <c r="K117" i="9" s="1"/>
  <c r="K125" i="9" s="1"/>
  <c r="K129" i="9" s="1"/>
  <c r="K133" i="9" s="1"/>
  <c r="L113" i="9"/>
  <c r="L117" i="9" s="1"/>
  <c r="L125" i="9" s="1"/>
  <c r="L129" i="9" s="1"/>
  <c r="L133" i="9" s="1"/>
  <c r="J113" i="9"/>
  <c r="J117" i="9" s="1"/>
  <c r="J125" i="9" s="1"/>
  <c r="J129" i="9" s="1"/>
  <c r="J133" i="9" s="1"/>
  <c r="F113" i="9"/>
  <c r="F117" i="9" s="1"/>
  <c r="F125" i="9" s="1"/>
  <c r="F129" i="9" s="1"/>
  <c r="F133" i="9" s="1"/>
  <c r="D113" i="9"/>
  <c r="D117" i="9" s="1"/>
  <c r="D125" i="9" s="1"/>
  <c r="D129" i="9" s="1"/>
  <c r="D133" i="9" s="1"/>
  <c r="E113" i="9"/>
  <c r="E117" i="9" s="1"/>
  <c r="E125" i="9" s="1"/>
  <c r="E129" i="9" s="1"/>
  <c r="E133" i="9" s="1"/>
  <c r="M228" i="8" l="1"/>
  <c r="B229" i="8" s="1"/>
  <c r="C233" i="8"/>
  <c r="C237" i="8" s="1"/>
  <c r="M236" i="8"/>
  <c r="C240" i="8" s="1"/>
  <c r="M117" i="9"/>
  <c r="C125" i="9"/>
  <c r="C203" i="9"/>
  <c r="M199" i="9"/>
  <c r="C244" i="8" l="1"/>
  <c r="E240" i="8"/>
  <c r="E244" i="8" s="1"/>
  <c r="E247" i="8" s="1"/>
  <c r="E252" i="8" s="1"/>
  <c r="E37" i="8" s="1"/>
  <c r="I240" i="8"/>
  <c r="I244" i="8" s="1"/>
  <c r="I247" i="8" s="1"/>
  <c r="I252" i="8" s="1"/>
  <c r="I37" i="8" s="1"/>
  <c r="D240" i="8"/>
  <c r="D244" i="8" s="1"/>
  <c r="D247" i="8" s="1"/>
  <c r="D252" i="8" s="1"/>
  <c r="D37" i="8" s="1"/>
  <c r="G240" i="8"/>
  <c r="G244" i="8" s="1"/>
  <c r="G247" i="8" s="1"/>
  <c r="G252" i="8" s="1"/>
  <c r="G37" i="8" s="1"/>
  <c r="K240" i="8"/>
  <c r="K244" i="8" s="1"/>
  <c r="K247" i="8" s="1"/>
  <c r="K252" i="8" s="1"/>
  <c r="K37" i="8" s="1"/>
  <c r="L240" i="8"/>
  <c r="L244" i="8" s="1"/>
  <c r="L247" i="8" s="1"/>
  <c r="L252" i="8" s="1"/>
  <c r="L37" i="8" s="1"/>
  <c r="F240" i="8"/>
  <c r="F244" i="8" s="1"/>
  <c r="F247" i="8" s="1"/>
  <c r="F252" i="8" s="1"/>
  <c r="F37" i="8" s="1"/>
  <c r="J240" i="8"/>
  <c r="J244" i="8" s="1"/>
  <c r="J247" i="8" s="1"/>
  <c r="J252" i="8" s="1"/>
  <c r="J37" i="8" s="1"/>
  <c r="H240" i="8"/>
  <c r="H244" i="8" s="1"/>
  <c r="H247" i="8" s="1"/>
  <c r="H252" i="8" s="1"/>
  <c r="H37" i="8" s="1"/>
  <c r="M237" i="8"/>
  <c r="C241" i="8" s="1"/>
  <c r="M125" i="9"/>
  <c r="N125" i="9" s="1"/>
  <c r="C129" i="9"/>
  <c r="M203" i="9"/>
  <c r="C207" i="9"/>
  <c r="K48" i="8" l="1"/>
  <c r="K43" i="8"/>
  <c r="C245" i="8"/>
  <c r="D43" i="8"/>
  <c r="D48" i="8"/>
  <c r="I241" i="8"/>
  <c r="I245" i="8" s="1"/>
  <c r="I248" i="8" s="1"/>
  <c r="I253" i="8" s="1"/>
  <c r="G241" i="8"/>
  <c r="G245" i="8" s="1"/>
  <c r="G248" i="8" s="1"/>
  <c r="G253" i="8" s="1"/>
  <c r="D241" i="8"/>
  <c r="D245" i="8" s="1"/>
  <c r="D248" i="8" s="1"/>
  <c r="D253" i="8" s="1"/>
  <c r="L241" i="8"/>
  <c r="L245" i="8" s="1"/>
  <c r="L248" i="8" s="1"/>
  <c r="L253" i="8" s="1"/>
  <c r="L38" i="8" s="1"/>
  <c r="H241" i="8"/>
  <c r="H245" i="8" s="1"/>
  <c r="H248" i="8" s="1"/>
  <c r="H253" i="8" s="1"/>
  <c r="J241" i="8"/>
  <c r="J245" i="8" s="1"/>
  <c r="J248" i="8" s="1"/>
  <c r="J253" i="8" s="1"/>
  <c r="J38" i="8" s="1"/>
  <c r="K241" i="8"/>
  <c r="K245" i="8" s="1"/>
  <c r="K248" i="8" s="1"/>
  <c r="K253" i="8" s="1"/>
  <c r="K38" i="8" s="1"/>
  <c r="F241" i="8"/>
  <c r="F245" i="8" s="1"/>
  <c r="F248" i="8" s="1"/>
  <c r="F253" i="8" s="1"/>
  <c r="E241" i="8"/>
  <c r="E245" i="8" s="1"/>
  <c r="E248" i="8" s="1"/>
  <c r="E253" i="8" s="1"/>
  <c r="I43" i="8"/>
  <c r="I48" i="8"/>
  <c r="G48" i="8"/>
  <c r="G43" i="8"/>
  <c r="E43" i="8"/>
  <c r="E48" i="8"/>
  <c r="J43" i="8"/>
  <c r="J48" i="8"/>
  <c r="M244" i="8"/>
  <c r="C247" i="8"/>
  <c r="L48" i="8"/>
  <c r="L43" i="8"/>
  <c r="H43" i="8"/>
  <c r="H48" i="8"/>
  <c r="F48" i="8"/>
  <c r="F43" i="8"/>
  <c r="M240" i="8"/>
  <c r="M207" i="9"/>
  <c r="B207" i="9" s="1"/>
  <c r="C211" i="9"/>
  <c r="C133" i="9"/>
  <c r="G38" i="8" l="1"/>
  <c r="G39" i="8" s="1"/>
  <c r="G40" i="8" s="1"/>
  <c r="I38" i="8"/>
  <c r="I39" i="8" s="1"/>
  <c r="I40" i="8" s="1"/>
  <c r="E38" i="8"/>
  <c r="E39" i="8" s="1"/>
  <c r="E40" i="8" s="1"/>
  <c r="F38" i="8"/>
  <c r="F49" i="8" s="1"/>
  <c r="F50" i="8" s="1"/>
  <c r="F52" i="8" s="1"/>
  <c r="F53" i="8" s="1"/>
  <c r="D38" i="8"/>
  <c r="D39" i="8" s="1"/>
  <c r="D40" i="8" s="1"/>
  <c r="H38" i="8"/>
  <c r="H44" i="8" s="1"/>
  <c r="H14" i="9" s="1"/>
  <c r="H18" i="9" s="1"/>
  <c r="E13" i="9"/>
  <c r="E17" i="9" s="1"/>
  <c r="J49" i="8"/>
  <c r="J50" i="8" s="1"/>
  <c r="J52" i="8" s="1"/>
  <c r="J53" i="8" s="1"/>
  <c r="J44" i="8"/>
  <c r="J14" i="9" s="1"/>
  <c r="J18" i="9" s="1"/>
  <c r="J39" i="8"/>
  <c r="J40" i="8" s="1"/>
  <c r="M245" i="8"/>
  <c r="C248" i="8"/>
  <c r="K44" i="8"/>
  <c r="K14" i="9" s="1"/>
  <c r="K18" i="9" s="1"/>
  <c r="K49" i="8"/>
  <c r="K50" i="8" s="1"/>
  <c r="K52" i="8" s="1"/>
  <c r="K53" i="8" s="1"/>
  <c r="G13" i="9"/>
  <c r="G17" i="9" s="1"/>
  <c r="L44" i="8"/>
  <c r="L14" i="9" s="1"/>
  <c r="L18" i="9" s="1"/>
  <c r="L49" i="8"/>
  <c r="L50" i="8" s="1"/>
  <c r="L52" i="8" s="1"/>
  <c r="L53" i="8" s="1"/>
  <c r="M241" i="8"/>
  <c r="D13" i="9"/>
  <c r="D17" i="9" s="1"/>
  <c r="H13" i="9"/>
  <c r="H17" i="9" s="1"/>
  <c r="J13" i="9"/>
  <c r="J17" i="9" s="1"/>
  <c r="D44" i="8"/>
  <c r="D14" i="9" s="1"/>
  <c r="D18" i="9" s="1"/>
  <c r="K39" i="8"/>
  <c r="K40" i="8" s="1"/>
  <c r="F13" i="9"/>
  <c r="F17" i="9" s="1"/>
  <c r="L39" i="8"/>
  <c r="L40" i="8" s="1"/>
  <c r="I13" i="9"/>
  <c r="I17" i="9" s="1"/>
  <c r="K13" i="9"/>
  <c r="K17" i="9" s="1"/>
  <c r="M247" i="8"/>
  <c r="B248" i="8" s="1"/>
  <c r="C252" i="8"/>
  <c r="C37" i="8" s="1"/>
  <c r="L13" i="9"/>
  <c r="L17" i="9" s="1"/>
  <c r="M133" i="9"/>
  <c r="C137" i="9" s="1"/>
  <c r="C141" i="9" s="1"/>
  <c r="C145" i="9" s="1"/>
  <c r="C153" i="9" s="1"/>
  <c r="C215" i="9"/>
  <c r="M215" i="9" s="1"/>
  <c r="M211" i="9"/>
  <c r="I49" i="8" l="1"/>
  <c r="I50" i="8" s="1"/>
  <c r="I52" i="8" s="1"/>
  <c r="I53" i="8" s="1"/>
  <c r="K45" i="8"/>
  <c r="D49" i="8"/>
  <c r="D50" i="8" s="1"/>
  <c r="D52" i="8" s="1"/>
  <c r="D53" i="8" s="1"/>
  <c r="G44" i="8"/>
  <c r="G14" i="9" s="1"/>
  <c r="G18" i="9" s="1"/>
  <c r="G99" i="9" s="1"/>
  <c r="E49" i="8"/>
  <c r="E50" i="8" s="1"/>
  <c r="E52" i="8" s="1"/>
  <c r="E53" i="8" s="1"/>
  <c r="E44" i="8"/>
  <c r="E14" i="9" s="1"/>
  <c r="E18" i="9" s="1"/>
  <c r="E19" i="9" s="1"/>
  <c r="I44" i="8"/>
  <c r="I14" i="9" s="1"/>
  <c r="I18" i="9" s="1"/>
  <c r="Y10" i="9" s="1"/>
  <c r="G49" i="8"/>
  <c r="G50" i="8" s="1"/>
  <c r="G52" i="8" s="1"/>
  <c r="G53" i="8" s="1"/>
  <c r="H49" i="8"/>
  <c r="H50" i="8" s="1"/>
  <c r="H52" i="8" s="1"/>
  <c r="H53" i="8" s="1"/>
  <c r="F39" i="8"/>
  <c r="F40" i="8" s="1"/>
  <c r="H39" i="8"/>
  <c r="H40" i="8" s="1"/>
  <c r="F44" i="8"/>
  <c r="F14" i="9" s="1"/>
  <c r="F18" i="9" s="1"/>
  <c r="F99" i="9" s="1"/>
  <c r="K28" i="9"/>
  <c r="K30" i="9" s="1"/>
  <c r="K32" i="9" s="1"/>
  <c r="J45" i="8"/>
  <c r="J28" i="9"/>
  <c r="J30" i="9" s="1"/>
  <c r="J32" i="9" s="1"/>
  <c r="L28" i="9"/>
  <c r="L30" i="9" s="1"/>
  <c r="L32" i="9" s="1"/>
  <c r="H45" i="8"/>
  <c r="H28" i="9"/>
  <c r="H30" i="9" s="1"/>
  <c r="G28" i="9"/>
  <c r="G30" i="9" s="1"/>
  <c r="X10" i="9"/>
  <c r="H99" i="9"/>
  <c r="M252" i="8"/>
  <c r="X9" i="9"/>
  <c r="H98" i="9"/>
  <c r="H19" i="9"/>
  <c r="Y9" i="9"/>
  <c r="I98" i="9"/>
  <c r="D28" i="9"/>
  <c r="D30" i="9" s="1"/>
  <c r="W9" i="9"/>
  <c r="G98" i="9"/>
  <c r="G19" i="9"/>
  <c r="Z10" i="9"/>
  <c r="J99" i="9"/>
  <c r="L99" i="9"/>
  <c r="AB10" i="9"/>
  <c r="AB9" i="9"/>
  <c r="L98" i="9"/>
  <c r="L19" i="9"/>
  <c r="T10" i="9"/>
  <c r="D99" i="9"/>
  <c r="D45" i="8"/>
  <c r="T9" i="9"/>
  <c r="D98" i="9"/>
  <c r="D19" i="9"/>
  <c r="AA10" i="9"/>
  <c r="K99" i="9"/>
  <c r="AA9" i="9"/>
  <c r="K98" i="9"/>
  <c r="K19" i="9"/>
  <c r="C253" i="8"/>
  <c r="C38" i="8" s="1"/>
  <c r="M248" i="8"/>
  <c r="B249" i="8" s="1"/>
  <c r="L45" i="8"/>
  <c r="W10" i="9"/>
  <c r="F98" i="9"/>
  <c r="V9" i="9"/>
  <c r="J98" i="9"/>
  <c r="Z9" i="9"/>
  <c r="J19" i="9"/>
  <c r="U9" i="9"/>
  <c r="E98" i="9"/>
  <c r="C157" i="9"/>
  <c r="C161" i="9" s="1"/>
  <c r="C219" i="9"/>
  <c r="E219" i="9"/>
  <c r="E223" i="9" s="1"/>
  <c r="E226" i="9" s="1"/>
  <c r="E231" i="9" s="1"/>
  <c r="E235" i="9" s="1"/>
  <c r="J219" i="9"/>
  <c r="J223" i="9" s="1"/>
  <c r="J226" i="9" s="1"/>
  <c r="J231" i="9" s="1"/>
  <c r="J235" i="9" s="1"/>
  <c r="D219" i="9"/>
  <c r="D223" i="9" s="1"/>
  <c r="D226" i="9" s="1"/>
  <c r="D231" i="9" s="1"/>
  <c r="D235" i="9" s="1"/>
  <c r="H219" i="9"/>
  <c r="H223" i="9" s="1"/>
  <c r="H226" i="9" s="1"/>
  <c r="H231" i="9" s="1"/>
  <c r="H235" i="9" s="1"/>
  <c r="I219" i="9"/>
  <c r="I223" i="9" s="1"/>
  <c r="I226" i="9" s="1"/>
  <c r="I231" i="9" s="1"/>
  <c r="I235" i="9" s="1"/>
  <c r="K219" i="9"/>
  <c r="K223" i="9" s="1"/>
  <c r="K226" i="9" s="1"/>
  <c r="K231" i="9" s="1"/>
  <c r="K235" i="9" s="1"/>
  <c r="L219" i="9"/>
  <c r="L223" i="9" s="1"/>
  <c r="L226" i="9" s="1"/>
  <c r="L231" i="9" s="1"/>
  <c r="L235" i="9" s="1"/>
  <c r="G219" i="9"/>
  <c r="G223" i="9" s="1"/>
  <c r="G226" i="9" s="1"/>
  <c r="G231" i="9" s="1"/>
  <c r="G235" i="9" s="1"/>
  <c r="F219" i="9"/>
  <c r="F223" i="9" s="1"/>
  <c r="F226" i="9" s="1"/>
  <c r="F231" i="9" s="1"/>
  <c r="F235" i="9" s="1"/>
  <c r="G137" i="9"/>
  <c r="G141" i="9" s="1"/>
  <c r="G145" i="9" s="1"/>
  <c r="G153" i="9" s="1"/>
  <c r="G157" i="9" s="1"/>
  <c r="G161" i="9" s="1"/>
  <c r="L137" i="9"/>
  <c r="L141" i="9" s="1"/>
  <c r="L145" i="9" s="1"/>
  <c r="L153" i="9" s="1"/>
  <c r="L157" i="9" s="1"/>
  <c r="L161" i="9" s="1"/>
  <c r="E137" i="9"/>
  <c r="E141" i="9" s="1"/>
  <c r="E145" i="9" s="1"/>
  <c r="E153" i="9" s="1"/>
  <c r="E157" i="9" s="1"/>
  <c r="E161" i="9" s="1"/>
  <c r="F137" i="9"/>
  <c r="F141" i="9" s="1"/>
  <c r="F145" i="9" s="1"/>
  <c r="F153" i="9" s="1"/>
  <c r="F157" i="9" s="1"/>
  <c r="F161" i="9" s="1"/>
  <c r="K137" i="9"/>
  <c r="K141" i="9" s="1"/>
  <c r="K145" i="9" s="1"/>
  <c r="K153" i="9" s="1"/>
  <c r="K157" i="9" s="1"/>
  <c r="K161" i="9" s="1"/>
  <c r="I137" i="9"/>
  <c r="I141" i="9" s="1"/>
  <c r="I145" i="9" s="1"/>
  <c r="I153" i="9" s="1"/>
  <c r="I157" i="9" s="1"/>
  <c r="I161" i="9" s="1"/>
  <c r="J137" i="9"/>
  <c r="J141" i="9" s="1"/>
  <c r="J145" i="9" s="1"/>
  <c r="J153" i="9" s="1"/>
  <c r="J157" i="9" s="1"/>
  <c r="J161" i="9" s="1"/>
  <c r="H137" i="9"/>
  <c r="H141" i="9" s="1"/>
  <c r="H145" i="9" s="1"/>
  <c r="H153" i="9" s="1"/>
  <c r="H157" i="9" s="1"/>
  <c r="H161" i="9" s="1"/>
  <c r="D137" i="9"/>
  <c r="D141" i="9" s="1"/>
  <c r="D145" i="9" s="1"/>
  <c r="D153" i="9" s="1"/>
  <c r="D157" i="9" s="1"/>
  <c r="D161" i="9" s="1"/>
  <c r="U10" i="9" l="1"/>
  <c r="U31" i="9" s="1"/>
  <c r="E28" i="9"/>
  <c r="E30" i="9" s="1"/>
  <c r="E32" i="9" s="1"/>
  <c r="G45" i="8"/>
  <c r="E99" i="9"/>
  <c r="D32" i="9"/>
  <c r="I99" i="9"/>
  <c r="I19" i="9"/>
  <c r="G32" i="9"/>
  <c r="F28" i="9"/>
  <c r="F30" i="9" s="1"/>
  <c r="F32" i="9" s="1"/>
  <c r="I45" i="8"/>
  <c r="I28" i="9"/>
  <c r="I30" i="9" s="1"/>
  <c r="I32" i="9" s="1"/>
  <c r="E45" i="8"/>
  <c r="F45" i="8"/>
  <c r="V10" i="9"/>
  <c r="V31" i="9" s="1"/>
  <c r="H32" i="9"/>
  <c r="F19" i="9"/>
  <c r="C48" i="8"/>
  <c r="C43" i="8"/>
  <c r="M253" i="8"/>
  <c r="T34" i="9"/>
  <c r="T31" i="9"/>
  <c r="T27" i="9"/>
  <c r="Y33" i="9"/>
  <c r="Y26" i="9"/>
  <c r="Y30" i="9"/>
  <c r="V33" i="9"/>
  <c r="V30" i="9"/>
  <c r="V26" i="9"/>
  <c r="AA34" i="9"/>
  <c r="AA27" i="9"/>
  <c r="AA31" i="9"/>
  <c r="Y31" i="9"/>
  <c r="Y27" i="9"/>
  <c r="Y34" i="9"/>
  <c r="Z31" i="9"/>
  <c r="Z27" i="9"/>
  <c r="Z34" i="9"/>
  <c r="W31" i="9"/>
  <c r="W27" i="9"/>
  <c r="W34" i="9"/>
  <c r="X34" i="9"/>
  <c r="X31" i="9"/>
  <c r="X27" i="9"/>
  <c r="AB34" i="9"/>
  <c r="AB27" i="9"/>
  <c r="AB31" i="9"/>
  <c r="U33" i="9"/>
  <c r="U26" i="9"/>
  <c r="U30" i="9"/>
  <c r="AA26" i="9"/>
  <c r="AA30" i="9"/>
  <c r="AA33" i="9"/>
  <c r="T26" i="9"/>
  <c r="T30" i="9"/>
  <c r="T33" i="9"/>
  <c r="W26" i="9"/>
  <c r="W30" i="9"/>
  <c r="W33" i="9"/>
  <c r="X30" i="9"/>
  <c r="X33" i="9"/>
  <c r="X26" i="9"/>
  <c r="Z26" i="9"/>
  <c r="Z33" i="9"/>
  <c r="Z30" i="9"/>
  <c r="AB33" i="9"/>
  <c r="AB26" i="9"/>
  <c r="AB30" i="9"/>
  <c r="C223" i="9"/>
  <c r="M219" i="9"/>
  <c r="M161" i="9"/>
  <c r="C165" i="9" s="1"/>
  <c r="M153" i="9"/>
  <c r="N153" i="9" s="1"/>
  <c r="U34" i="9" l="1"/>
  <c r="U35" i="9" s="1"/>
  <c r="E33" i="9" s="1"/>
  <c r="U27" i="9"/>
  <c r="V27" i="9"/>
  <c r="V34" i="9"/>
  <c r="V35" i="9" s="1"/>
  <c r="F33" i="9" s="1"/>
  <c r="X35" i="9"/>
  <c r="H33" i="9" s="1"/>
  <c r="AB35" i="9"/>
  <c r="L33" i="9" s="1"/>
  <c r="Y35" i="9"/>
  <c r="I33" i="9" s="1"/>
  <c r="C44" i="8"/>
  <c r="C14" i="9" s="1"/>
  <c r="C49" i="8"/>
  <c r="M49" i="8" s="1"/>
  <c r="AA35" i="9"/>
  <c r="K33" i="9" s="1"/>
  <c r="Z35" i="9"/>
  <c r="J33" i="9" s="1"/>
  <c r="T35" i="9"/>
  <c r="D33" i="9" s="1"/>
  <c r="W35" i="9"/>
  <c r="G33" i="9" s="1"/>
  <c r="C39" i="8"/>
  <c r="C40" i="8" s="1"/>
  <c r="C13" i="9"/>
  <c r="M48" i="8"/>
  <c r="J165" i="9"/>
  <c r="J169" i="9" s="1"/>
  <c r="J173" i="9" s="1"/>
  <c r="J149" i="9" s="1"/>
  <c r="K165" i="9"/>
  <c r="K169" i="9" s="1"/>
  <c r="K173" i="9" s="1"/>
  <c r="K149" i="9" s="1"/>
  <c r="I165" i="9"/>
  <c r="I169" i="9" s="1"/>
  <c r="I173" i="9" s="1"/>
  <c r="I149" i="9" s="1"/>
  <c r="H165" i="9"/>
  <c r="H169" i="9" s="1"/>
  <c r="H173" i="9" s="1"/>
  <c r="H149" i="9" s="1"/>
  <c r="F165" i="9"/>
  <c r="F169" i="9" s="1"/>
  <c r="F173" i="9" s="1"/>
  <c r="F149" i="9" s="1"/>
  <c r="E165" i="9"/>
  <c r="E169" i="9" s="1"/>
  <c r="E173" i="9" s="1"/>
  <c r="E149" i="9" s="1"/>
  <c r="G165" i="9"/>
  <c r="G169" i="9" s="1"/>
  <c r="G173" i="9" s="1"/>
  <c r="G149" i="9" s="1"/>
  <c r="C169" i="9"/>
  <c r="C173" i="9" s="1"/>
  <c r="C149" i="9" s="1"/>
  <c r="D165" i="9"/>
  <c r="D169" i="9" s="1"/>
  <c r="D173" i="9" s="1"/>
  <c r="D149" i="9" s="1"/>
  <c r="M223" i="9"/>
  <c r="C226" i="9"/>
  <c r="L165" i="9"/>
  <c r="L169" i="9" s="1"/>
  <c r="L173" i="9" s="1"/>
  <c r="L149" i="9" s="1"/>
  <c r="C28" i="9" l="1"/>
  <c r="C30" i="9" s="1"/>
  <c r="C50" i="8"/>
  <c r="C52" i="8" s="1"/>
  <c r="C45" i="8"/>
  <c r="C17" i="9"/>
  <c r="M13" i="9"/>
  <c r="C18" i="9"/>
  <c r="M14" i="9"/>
  <c r="M226" i="9"/>
  <c r="B227" i="9" s="1"/>
  <c r="C231" i="9"/>
  <c r="C235" i="9" s="1"/>
  <c r="M28" i="9" l="1"/>
  <c r="M50" i="8"/>
  <c r="C51" i="8" s="1"/>
  <c r="M18" i="9"/>
  <c r="S10" i="9"/>
  <c r="C99" i="9"/>
  <c r="S9" i="9"/>
  <c r="C98" i="9"/>
  <c r="M17" i="9"/>
  <c r="C19" i="9"/>
  <c r="M19" i="9" s="1"/>
  <c r="C53" i="8"/>
  <c r="M52" i="8"/>
  <c r="M235" i="9"/>
  <c r="C239" i="9" s="1"/>
  <c r="J51" i="8" l="1"/>
  <c r="I51" i="8"/>
  <c r="D51" i="8"/>
  <c r="L51" i="8"/>
  <c r="M51" i="8"/>
  <c r="F51" i="8"/>
  <c r="H51" i="8"/>
  <c r="G51" i="8"/>
  <c r="E51" i="8"/>
  <c r="K51" i="8"/>
  <c r="S30" i="9"/>
  <c r="S26" i="9"/>
  <c r="AC26" i="9" s="1"/>
  <c r="AC9" i="9"/>
  <c r="S33" i="9"/>
  <c r="M53" i="8"/>
  <c r="G54" i="8"/>
  <c r="C32" i="9"/>
  <c r="F54" i="8"/>
  <c r="L54" i="8"/>
  <c r="E54" i="8"/>
  <c r="I54" i="8"/>
  <c r="H54" i="8"/>
  <c r="D54" i="8"/>
  <c r="J54" i="8"/>
  <c r="K54" i="8"/>
  <c r="C54" i="8"/>
  <c r="AC10" i="9"/>
  <c r="S31" i="9"/>
  <c r="S34" i="9"/>
  <c r="S27" i="9"/>
  <c r="AC27" i="9" s="1"/>
  <c r="C243" i="9"/>
  <c r="F239" i="9"/>
  <c r="F243" i="9" s="1"/>
  <c r="F246" i="9" s="1"/>
  <c r="F251" i="9" s="1"/>
  <c r="L239" i="9"/>
  <c r="L243" i="9" s="1"/>
  <c r="L246" i="9" s="1"/>
  <c r="L251" i="9" s="1"/>
  <c r="E239" i="9"/>
  <c r="E243" i="9" s="1"/>
  <c r="E246" i="9" s="1"/>
  <c r="E251" i="9" s="1"/>
  <c r="H239" i="9"/>
  <c r="H243" i="9" s="1"/>
  <c r="H246" i="9" s="1"/>
  <c r="H251" i="9" s="1"/>
  <c r="D239" i="9"/>
  <c r="D243" i="9" s="1"/>
  <c r="D246" i="9" s="1"/>
  <c r="D251" i="9" s="1"/>
  <c r="J239" i="9"/>
  <c r="J243" i="9" s="1"/>
  <c r="J246" i="9" s="1"/>
  <c r="J251" i="9" s="1"/>
  <c r="I239" i="9"/>
  <c r="I243" i="9" s="1"/>
  <c r="I246" i="9" s="1"/>
  <c r="I251" i="9" s="1"/>
  <c r="G239" i="9"/>
  <c r="G243" i="9" s="1"/>
  <c r="G246" i="9" s="1"/>
  <c r="G251" i="9" s="1"/>
  <c r="K239" i="9"/>
  <c r="K243" i="9" s="1"/>
  <c r="K246" i="9" s="1"/>
  <c r="K251" i="9" s="1"/>
  <c r="AD27" i="9" l="1"/>
  <c r="AE27" i="9" s="1"/>
  <c r="M23" i="9" s="1"/>
  <c r="L88" i="9" s="1"/>
  <c r="L89" i="9" s="1"/>
  <c r="AD26" i="9"/>
  <c r="AE26" i="9" s="1"/>
  <c r="M22" i="9" s="1"/>
  <c r="E80" i="9" s="1"/>
  <c r="E81" i="9" s="1"/>
  <c r="S35" i="9"/>
  <c r="C33" i="9" s="1"/>
  <c r="M32" i="9" s="1"/>
  <c r="M239" i="9"/>
  <c r="C246" i="9"/>
  <c r="M243" i="9"/>
  <c r="M33" i="9" l="1"/>
  <c r="H36" i="9"/>
  <c r="E36" i="9"/>
  <c r="G36" i="9"/>
  <c r="I36" i="9"/>
  <c r="F36" i="9"/>
  <c r="J36" i="9"/>
  <c r="L36" i="9"/>
  <c r="D36" i="9"/>
  <c r="K36" i="9"/>
  <c r="F80" i="9"/>
  <c r="F81" i="9" s="1"/>
  <c r="I88" i="9"/>
  <c r="I89" i="9" s="1"/>
  <c r="G80" i="9"/>
  <c r="G81" i="9" s="1"/>
  <c r="D80" i="9"/>
  <c r="D81" i="9" s="1"/>
  <c r="I80" i="9"/>
  <c r="I81" i="9" s="1"/>
  <c r="C80" i="9"/>
  <c r="C81" i="9" s="1"/>
  <c r="M37" i="9"/>
  <c r="M43" i="9" s="1"/>
  <c r="L80" i="9"/>
  <c r="L81" i="9" s="1"/>
  <c r="H80" i="9"/>
  <c r="H81" i="9" s="1"/>
  <c r="D88" i="9"/>
  <c r="D89" i="9" s="1"/>
  <c r="C88" i="9"/>
  <c r="C89" i="9" s="1"/>
  <c r="M38" i="9"/>
  <c r="B181" i="9" s="1"/>
  <c r="K80" i="9"/>
  <c r="K81" i="9" s="1"/>
  <c r="J80" i="9"/>
  <c r="J81" i="9" s="1"/>
  <c r="H88" i="9"/>
  <c r="H89" i="9" s="1"/>
  <c r="G88" i="9"/>
  <c r="G89" i="9" s="1"/>
  <c r="K88" i="9"/>
  <c r="K89" i="9" s="1"/>
  <c r="F88" i="9"/>
  <c r="F89" i="9" s="1"/>
  <c r="J88" i="9"/>
  <c r="J89" i="9" s="1"/>
  <c r="E88" i="9"/>
  <c r="E89" i="9" s="1"/>
  <c r="C251" i="9"/>
  <c r="C36" i="9" s="1"/>
  <c r="M246" i="9"/>
  <c r="B247" i="9" s="1"/>
  <c r="I47" i="9" l="1"/>
  <c r="I42" i="9"/>
  <c r="I12" i="10" s="1"/>
  <c r="I16" i="10" s="1"/>
  <c r="I97" i="10" s="1"/>
  <c r="E47" i="9"/>
  <c r="E42" i="9"/>
  <c r="E12" i="10" s="1"/>
  <c r="E16" i="10" s="1"/>
  <c r="U8" i="10" s="1"/>
  <c r="K47" i="9"/>
  <c r="K42" i="9"/>
  <c r="K12" i="10" s="1"/>
  <c r="K16" i="10" s="1"/>
  <c r="AA8" i="10" s="1"/>
  <c r="J42" i="9"/>
  <c r="J12" i="10" s="1"/>
  <c r="J16" i="10" s="1"/>
  <c r="Z8" i="10" s="1"/>
  <c r="J47" i="9"/>
  <c r="G47" i="9"/>
  <c r="G42" i="9"/>
  <c r="G12" i="10" s="1"/>
  <c r="G16" i="10" s="1"/>
  <c r="G97" i="10" s="1"/>
  <c r="H42" i="9"/>
  <c r="H12" i="10" s="1"/>
  <c r="H16" i="10" s="1"/>
  <c r="H97" i="10" s="1"/>
  <c r="H47" i="9"/>
  <c r="F47" i="9"/>
  <c r="F42" i="9"/>
  <c r="F12" i="10" s="1"/>
  <c r="F16" i="10" s="1"/>
  <c r="V8" i="10" s="1"/>
  <c r="D47" i="9"/>
  <c r="D42" i="9"/>
  <c r="D12" i="10" s="1"/>
  <c r="D16" i="10" s="1"/>
  <c r="T8" i="10" s="1"/>
  <c r="L42" i="9"/>
  <c r="L12" i="10" s="1"/>
  <c r="L16" i="10" s="1"/>
  <c r="AB8" i="10" s="1"/>
  <c r="L47" i="9"/>
  <c r="B180" i="9"/>
  <c r="M39" i="9"/>
  <c r="M40" i="9" s="1"/>
  <c r="M81" i="9"/>
  <c r="E82" i="9" s="1"/>
  <c r="M44" i="9"/>
  <c r="M45" i="9" s="1"/>
  <c r="M89" i="9"/>
  <c r="I90" i="9" s="1"/>
  <c r="I91" i="9" s="1"/>
  <c r="I92" i="9" s="1"/>
  <c r="I102" i="9" s="1"/>
  <c r="I105" i="9" s="1"/>
  <c r="I108" i="9" s="1"/>
  <c r="H82" i="9"/>
  <c r="H83" i="9" s="1"/>
  <c r="H84" i="9" s="1"/>
  <c r="H101" i="9" s="1"/>
  <c r="H104" i="9" s="1"/>
  <c r="H107" i="9" s="1"/>
  <c r="F82" i="9"/>
  <c r="F180" i="9" s="1"/>
  <c r="L82" i="9"/>
  <c r="M251" i="9"/>
  <c r="L97" i="10" l="1"/>
  <c r="E97" i="10"/>
  <c r="X8" i="10"/>
  <c r="J97" i="10"/>
  <c r="K97" i="10"/>
  <c r="W8" i="10"/>
  <c r="W32" i="10" s="1"/>
  <c r="Y8" i="10"/>
  <c r="Y25" i="10" s="1"/>
  <c r="F97" i="10"/>
  <c r="D97" i="10"/>
  <c r="G90" i="9"/>
  <c r="G181" i="9" s="1"/>
  <c r="G185" i="9" s="1"/>
  <c r="G189" i="9" s="1"/>
  <c r="G193" i="9" s="1"/>
  <c r="G197" i="9" s="1"/>
  <c r="L90" i="9"/>
  <c r="L181" i="9" s="1"/>
  <c r="L185" i="9" s="1"/>
  <c r="L189" i="9" s="1"/>
  <c r="L193" i="9" s="1"/>
  <c r="L197" i="9" s="1"/>
  <c r="D90" i="9"/>
  <c r="D181" i="9" s="1"/>
  <c r="D185" i="9" s="1"/>
  <c r="D189" i="9" s="1"/>
  <c r="D193" i="9" s="1"/>
  <c r="D197" i="9" s="1"/>
  <c r="J82" i="9"/>
  <c r="J180" i="9" s="1"/>
  <c r="J184" i="9" s="1"/>
  <c r="J188" i="9" s="1"/>
  <c r="J192" i="9" s="1"/>
  <c r="J196" i="9" s="1"/>
  <c r="F90" i="9"/>
  <c r="F181" i="9" s="1"/>
  <c r="F185" i="9" s="1"/>
  <c r="F189" i="9" s="1"/>
  <c r="F193" i="9" s="1"/>
  <c r="F197" i="9" s="1"/>
  <c r="D82" i="9"/>
  <c r="D180" i="9" s="1"/>
  <c r="D184" i="9" s="1"/>
  <c r="D188" i="9" s="1"/>
  <c r="D192" i="9" s="1"/>
  <c r="D196" i="9" s="1"/>
  <c r="C90" i="9"/>
  <c r="C181" i="9" s="1"/>
  <c r="C185" i="9" s="1"/>
  <c r="C189" i="9" s="1"/>
  <c r="I181" i="9"/>
  <c r="I185" i="9" s="1"/>
  <c r="I189" i="9" s="1"/>
  <c r="I193" i="9" s="1"/>
  <c r="I197" i="9" s="1"/>
  <c r="K90" i="9"/>
  <c r="K91" i="9" s="1"/>
  <c r="K92" i="9" s="1"/>
  <c r="K102" i="9" s="1"/>
  <c r="K105" i="9" s="1"/>
  <c r="K108" i="9" s="1"/>
  <c r="J90" i="9"/>
  <c r="J181" i="9" s="1"/>
  <c r="J185" i="9" s="1"/>
  <c r="J189" i="9" s="1"/>
  <c r="J193" i="9" s="1"/>
  <c r="J197" i="9" s="1"/>
  <c r="H90" i="9"/>
  <c r="H181" i="9" s="1"/>
  <c r="H185" i="9" s="1"/>
  <c r="H189" i="9" s="1"/>
  <c r="H193" i="9" s="1"/>
  <c r="H197" i="9" s="1"/>
  <c r="K82" i="9"/>
  <c r="K180" i="9" s="1"/>
  <c r="K184" i="9" s="1"/>
  <c r="K188" i="9" s="1"/>
  <c r="K192" i="9" s="1"/>
  <c r="K196" i="9" s="1"/>
  <c r="C82" i="9"/>
  <c r="C180" i="9" s="1"/>
  <c r="C184" i="9" s="1"/>
  <c r="C188" i="9" s="1"/>
  <c r="G82" i="9"/>
  <c r="F83" i="9"/>
  <c r="F84" i="9" s="1"/>
  <c r="F101" i="9" s="1"/>
  <c r="F104" i="9" s="1"/>
  <c r="F107" i="9" s="1"/>
  <c r="F111" i="9" s="1"/>
  <c r="H180" i="9"/>
  <c r="H184" i="9" s="1"/>
  <c r="H188" i="9" s="1"/>
  <c r="H192" i="9" s="1"/>
  <c r="H196" i="9" s="1"/>
  <c r="E90" i="9"/>
  <c r="E181" i="9" s="1"/>
  <c r="E185" i="9" s="1"/>
  <c r="E189" i="9" s="1"/>
  <c r="E193" i="9" s="1"/>
  <c r="E197" i="9" s="1"/>
  <c r="I82" i="9"/>
  <c r="I180" i="9" s="1"/>
  <c r="I184" i="9" s="1"/>
  <c r="I188" i="9" s="1"/>
  <c r="I192" i="9" s="1"/>
  <c r="I196" i="9" s="1"/>
  <c r="L180" i="9"/>
  <c r="L184" i="9" s="1"/>
  <c r="L188" i="9" s="1"/>
  <c r="L192" i="9" s="1"/>
  <c r="L196" i="9" s="1"/>
  <c r="L83" i="9"/>
  <c r="L84" i="9" s="1"/>
  <c r="L101" i="9" s="1"/>
  <c r="L104" i="9" s="1"/>
  <c r="L107" i="9" s="1"/>
  <c r="E180" i="9"/>
  <c r="E184" i="9" s="1"/>
  <c r="E188" i="9" s="1"/>
  <c r="E192" i="9" s="1"/>
  <c r="E196" i="9" s="1"/>
  <c r="E83" i="9"/>
  <c r="E84" i="9" s="1"/>
  <c r="E101" i="9" s="1"/>
  <c r="E104" i="9" s="1"/>
  <c r="E107" i="9" s="1"/>
  <c r="I112" i="9"/>
  <c r="I123" i="9"/>
  <c r="F184" i="9"/>
  <c r="F188" i="9" s="1"/>
  <c r="F192" i="9" s="1"/>
  <c r="F196" i="9" s="1"/>
  <c r="H122" i="9"/>
  <c r="H111" i="9"/>
  <c r="AB29" i="10"/>
  <c r="AB32" i="10"/>
  <c r="AB25" i="10"/>
  <c r="T29" i="10"/>
  <c r="T32" i="10"/>
  <c r="T25" i="10"/>
  <c r="V29" i="10"/>
  <c r="V32" i="10"/>
  <c r="V25" i="10"/>
  <c r="X32" i="10"/>
  <c r="X29" i="10"/>
  <c r="X25" i="10"/>
  <c r="Z32" i="10"/>
  <c r="Z25" i="10"/>
  <c r="Z29" i="10"/>
  <c r="AA29" i="10"/>
  <c r="AA25" i="10"/>
  <c r="AA32" i="10"/>
  <c r="U29" i="10"/>
  <c r="U25" i="10"/>
  <c r="U32" i="10"/>
  <c r="Y29" i="10"/>
  <c r="C47" i="9"/>
  <c r="C42" i="9"/>
  <c r="G91" i="9" l="1"/>
  <c r="G92" i="9" s="1"/>
  <c r="G102" i="9" s="1"/>
  <c r="G105" i="9" s="1"/>
  <c r="G108" i="9" s="1"/>
  <c r="G123" i="9" s="1"/>
  <c r="W29" i="10"/>
  <c r="W25" i="10"/>
  <c r="Y32" i="10"/>
  <c r="J91" i="9"/>
  <c r="J92" i="9" s="1"/>
  <c r="J102" i="9" s="1"/>
  <c r="E91" i="9"/>
  <c r="E92" i="9" s="1"/>
  <c r="E102" i="9" s="1"/>
  <c r="E105" i="9" s="1"/>
  <c r="E108" i="9" s="1"/>
  <c r="E123" i="9" s="1"/>
  <c r="L91" i="9"/>
  <c r="L92" i="9" s="1"/>
  <c r="L102" i="9" s="1"/>
  <c r="L105" i="9" s="1"/>
  <c r="L108" i="9" s="1"/>
  <c r="L123" i="9" s="1"/>
  <c r="F91" i="9"/>
  <c r="F92" i="9" s="1"/>
  <c r="F102" i="9" s="1"/>
  <c r="F105" i="9" s="1"/>
  <c r="F108" i="9" s="1"/>
  <c r="F123" i="9" s="1"/>
  <c r="K181" i="9"/>
  <c r="K185" i="9" s="1"/>
  <c r="K189" i="9" s="1"/>
  <c r="K193" i="9" s="1"/>
  <c r="K197" i="9" s="1"/>
  <c r="J83" i="9"/>
  <c r="J84" i="9" s="1"/>
  <c r="J101" i="9" s="1"/>
  <c r="J104" i="9" s="1"/>
  <c r="J107" i="9" s="1"/>
  <c r="J111" i="9" s="1"/>
  <c r="D91" i="9"/>
  <c r="D92" i="9" s="1"/>
  <c r="D102" i="9" s="1"/>
  <c r="D105" i="9" s="1"/>
  <c r="D108" i="9" s="1"/>
  <c r="D112" i="9" s="1"/>
  <c r="C91" i="9"/>
  <c r="C92" i="9" s="1"/>
  <c r="C102" i="9" s="1"/>
  <c r="C105" i="9" s="1"/>
  <c r="C108" i="9" s="1"/>
  <c r="C112" i="9" s="1"/>
  <c r="D83" i="9"/>
  <c r="D84" i="9" s="1"/>
  <c r="D101" i="9" s="1"/>
  <c r="D104" i="9" s="1"/>
  <c r="D107" i="9" s="1"/>
  <c r="D122" i="9" s="1"/>
  <c r="F122" i="9"/>
  <c r="M90" i="9"/>
  <c r="H91" i="9"/>
  <c r="H92" i="9" s="1"/>
  <c r="H102" i="9" s="1"/>
  <c r="H105" i="9" s="1"/>
  <c r="H108" i="9" s="1"/>
  <c r="H112" i="9" s="1"/>
  <c r="C83" i="9"/>
  <c r="C84" i="9" s="1"/>
  <c r="C101" i="9" s="1"/>
  <c r="C104" i="9" s="1"/>
  <c r="C107" i="9" s="1"/>
  <c r="K83" i="9"/>
  <c r="K84" i="9" s="1"/>
  <c r="K101" i="9" s="1"/>
  <c r="K104" i="9" s="1"/>
  <c r="K107" i="9" s="1"/>
  <c r="K122" i="9" s="1"/>
  <c r="I83" i="9"/>
  <c r="I84" i="9" s="1"/>
  <c r="I101" i="9" s="1"/>
  <c r="I104" i="9" s="1"/>
  <c r="I107" i="9" s="1"/>
  <c r="I111" i="9" s="1"/>
  <c r="G180" i="9"/>
  <c r="G184" i="9" s="1"/>
  <c r="G188" i="9" s="1"/>
  <c r="G192" i="9" s="1"/>
  <c r="G196" i="9" s="1"/>
  <c r="G83" i="9"/>
  <c r="G84" i="9" s="1"/>
  <c r="G101" i="9" s="1"/>
  <c r="G104" i="9" s="1"/>
  <c r="G107" i="9" s="1"/>
  <c r="M82" i="9"/>
  <c r="L111" i="9"/>
  <c r="L122" i="9"/>
  <c r="E122" i="9"/>
  <c r="E111" i="9"/>
  <c r="C192" i="9"/>
  <c r="K123" i="9"/>
  <c r="K112" i="9"/>
  <c r="C193" i="9"/>
  <c r="M47" i="9"/>
  <c r="C12" i="10"/>
  <c r="E112" i="9" l="1"/>
  <c r="G112" i="9"/>
  <c r="L112" i="9"/>
  <c r="F112" i="9"/>
  <c r="M181" i="9"/>
  <c r="J122" i="9"/>
  <c r="M189" i="9"/>
  <c r="B189" i="9" s="1"/>
  <c r="M185" i="9"/>
  <c r="D123" i="9"/>
  <c r="D111" i="9"/>
  <c r="M184" i="9"/>
  <c r="C123" i="9"/>
  <c r="H123" i="9"/>
  <c r="I122" i="9"/>
  <c r="M92" i="9"/>
  <c r="M91" i="9"/>
  <c r="K111" i="9"/>
  <c r="M84" i="9"/>
  <c r="M188" i="9"/>
  <c r="B188" i="9" s="1"/>
  <c r="M83" i="9"/>
  <c r="M180" i="9"/>
  <c r="M101" i="9"/>
  <c r="G111" i="9"/>
  <c r="G122" i="9"/>
  <c r="J105" i="9"/>
  <c r="J108" i="9" s="1"/>
  <c r="M102" i="9"/>
  <c r="C197" i="9"/>
  <c r="M193" i="9"/>
  <c r="C111" i="9"/>
  <c r="C122" i="9"/>
  <c r="M107" i="9"/>
  <c r="C196" i="9"/>
  <c r="M192" i="9"/>
  <c r="C16" i="10"/>
  <c r="M12" i="10"/>
  <c r="N107" i="9" l="1"/>
  <c r="M197" i="9"/>
  <c r="C201" i="9" s="1"/>
  <c r="J112" i="9"/>
  <c r="J123" i="9"/>
  <c r="M108" i="9"/>
  <c r="N108" i="9" s="1"/>
  <c r="M111" i="9"/>
  <c r="C114" i="9" s="1"/>
  <c r="M196" i="9"/>
  <c r="C200" i="9" s="1"/>
  <c r="S8" i="10"/>
  <c r="C97" i="10"/>
  <c r="M16" i="10"/>
  <c r="C118" i="9" l="1"/>
  <c r="C205" i="9"/>
  <c r="F114" i="9"/>
  <c r="F118" i="9" s="1"/>
  <c r="F126" i="9" s="1"/>
  <c r="F130" i="9" s="1"/>
  <c r="F134" i="9" s="1"/>
  <c r="K114" i="9"/>
  <c r="K118" i="9" s="1"/>
  <c r="K126" i="9" s="1"/>
  <c r="K130" i="9" s="1"/>
  <c r="K134" i="9" s="1"/>
  <c r="H114" i="9"/>
  <c r="H118" i="9" s="1"/>
  <c r="H126" i="9" s="1"/>
  <c r="H130" i="9" s="1"/>
  <c r="H134" i="9" s="1"/>
  <c r="E114" i="9"/>
  <c r="E118" i="9" s="1"/>
  <c r="E126" i="9" s="1"/>
  <c r="E130" i="9" s="1"/>
  <c r="E134" i="9" s="1"/>
  <c r="I114" i="9"/>
  <c r="I118" i="9" s="1"/>
  <c r="I126" i="9" s="1"/>
  <c r="I130" i="9" s="1"/>
  <c r="I134" i="9" s="1"/>
  <c r="J114" i="9"/>
  <c r="J118" i="9" s="1"/>
  <c r="J126" i="9" s="1"/>
  <c r="J130" i="9" s="1"/>
  <c r="J134" i="9" s="1"/>
  <c r="D114" i="9"/>
  <c r="D118" i="9" s="1"/>
  <c r="D126" i="9" s="1"/>
  <c r="D130" i="9" s="1"/>
  <c r="D134" i="9" s="1"/>
  <c r="L114" i="9"/>
  <c r="L118" i="9" s="1"/>
  <c r="L126" i="9" s="1"/>
  <c r="L130" i="9" s="1"/>
  <c r="L134" i="9" s="1"/>
  <c r="G114" i="9"/>
  <c r="G118" i="9" s="1"/>
  <c r="G126" i="9" s="1"/>
  <c r="G130" i="9" s="1"/>
  <c r="G134" i="9" s="1"/>
  <c r="M112" i="9"/>
  <c r="C204" i="9"/>
  <c r="L201" i="9"/>
  <c r="L205" i="9" s="1"/>
  <c r="L209" i="9" s="1"/>
  <c r="L213" i="9" s="1"/>
  <c r="L217" i="9" s="1"/>
  <c r="I201" i="9"/>
  <c r="I205" i="9" s="1"/>
  <c r="I209" i="9" s="1"/>
  <c r="I213" i="9" s="1"/>
  <c r="I217" i="9" s="1"/>
  <c r="J201" i="9"/>
  <c r="J205" i="9" s="1"/>
  <c r="J209" i="9" s="1"/>
  <c r="J213" i="9" s="1"/>
  <c r="J217" i="9" s="1"/>
  <c r="E201" i="9"/>
  <c r="E205" i="9" s="1"/>
  <c r="E209" i="9" s="1"/>
  <c r="E213" i="9" s="1"/>
  <c r="E217" i="9" s="1"/>
  <c r="F201" i="9"/>
  <c r="F205" i="9" s="1"/>
  <c r="F209" i="9" s="1"/>
  <c r="F213" i="9" s="1"/>
  <c r="F217" i="9" s="1"/>
  <c r="H201" i="9"/>
  <c r="H205" i="9" s="1"/>
  <c r="H209" i="9" s="1"/>
  <c r="H213" i="9" s="1"/>
  <c r="H217" i="9" s="1"/>
  <c r="G201" i="9"/>
  <c r="G205" i="9" s="1"/>
  <c r="G209" i="9" s="1"/>
  <c r="G213" i="9" s="1"/>
  <c r="G217" i="9" s="1"/>
  <c r="D201" i="9"/>
  <c r="D205" i="9" s="1"/>
  <c r="D209" i="9" s="1"/>
  <c r="D213" i="9" s="1"/>
  <c r="D217" i="9" s="1"/>
  <c r="K201" i="9"/>
  <c r="K205" i="9" s="1"/>
  <c r="K209" i="9" s="1"/>
  <c r="K213" i="9" s="1"/>
  <c r="K217" i="9" s="1"/>
  <c r="J200" i="9"/>
  <c r="J204" i="9" s="1"/>
  <c r="J208" i="9" s="1"/>
  <c r="J212" i="9" s="1"/>
  <c r="J216" i="9" s="1"/>
  <c r="I200" i="9"/>
  <c r="I204" i="9" s="1"/>
  <c r="I208" i="9" s="1"/>
  <c r="I212" i="9" s="1"/>
  <c r="I216" i="9" s="1"/>
  <c r="H200" i="9"/>
  <c r="H204" i="9" s="1"/>
  <c r="H208" i="9" s="1"/>
  <c r="H212" i="9" s="1"/>
  <c r="H216" i="9" s="1"/>
  <c r="G200" i="9"/>
  <c r="G204" i="9" s="1"/>
  <c r="G208" i="9" s="1"/>
  <c r="G212" i="9" s="1"/>
  <c r="G216" i="9" s="1"/>
  <c r="E200" i="9"/>
  <c r="E204" i="9" s="1"/>
  <c r="E208" i="9" s="1"/>
  <c r="E212" i="9" s="1"/>
  <c r="E216" i="9" s="1"/>
  <c r="D200" i="9"/>
  <c r="D204" i="9" s="1"/>
  <c r="D208" i="9" s="1"/>
  <c r="D212" i="9" s="1"/>
  <c r="D216" i="9" s="1"/>
  <c r="K200" i="9"/>
  <c r="K204" i="9" s="1"/>
  <c r="K208" i="9" s="1"/>
  <c r="K212" i="9" s="1"/>
  <c r="K216" i="9" s="1"/>
  <c r="L200" i="9"/>
  <c r="L204" i="9" s="1"/>
  <c r="L208" i="9" s="1"/>
  <c r="L212" i="9" s="1"/>
  <c r="L216" i="9" s="1"/>
  <c r="F200" i="9"/>
  <c r="F204" i="9" s="1"/>
  <c r="F208" i="9" s="1"/>
  <c r="F212" i="9" s="1"/>
  <c r="F216" i="9" s="1"/>
  <c r="C126" i="9"/>
  <c r="S25" i="10"/>
  <c r="AC25" i="10" s="1"/>
  <c r="S29" i="10"/>
  <c r="S32" i="10"/>
  <c r="AC8" i="10"/>
  <c r="M204" i="9" l="1"/>
  <c r="C208" i="9"/>
  <c r="I115" i="9"/>
  <c r="I119" i="9" s="1"/>
  <c r="I127" i="9" s="1"/>
  <c r="I131" i="9" s="1"/>
  <c r="I135" i="9" s="1"/>
  <c r="F115" i="9"/>
  <c r="F119" i="9" s="1"/>
  <c r="F127" i="9" s="1"/>
  <c r="F131" i="9" s="1"/>
  <c r="F135" i="9" s="1"/>
  <c r="E115" i="9"/>
  <c r="E119" i="9" s="1"/>
  <c r="E127" i="9" s="1"/>
  <c r="E131" i="9" s="1"/>
  <c r="E135" i="9" s="1"/>
  <c r="L115" i="9"/>
  <c r="L119" i="9" s="1"/>
  <c r="L127" i="9" s="1"/>
  <c r="L131" i="9" s="1"/>
  <c r="L135" i="9" s="1"/>
  <c r="G115" i="9"/>
  <c r="G119" i="9" s="1"/>
  <c r="G127" i="9" s="1"/>
  <c r="G131" i="9" s="1"/>
  <c r="G135" i="9" s="1"/>
  <c r="C115" i="9"/>
  <c r="C119" i="9" s="1"/>
  <c r="D115" i="9"/>
  <c r="D119" i="9" s="1"/>
  <c r="D127" i="9" s="1"/>
  <c r="D131" i="9" s="1"/>
  <c r="D135" i="9" s="1"/>
  <c r="H115" i="9"/>
  <c r="H119" i="9" s="1"/>
  <c r="H127" i="9" s="1"/>
  <c r="H131" i="9" s="1"/>
  <c r="H135" i="9" s="1"/>
  <c r="K115" i="9"/>
  <c r="K119" i="9" s="1"/>
  <c r="K127" i="9" s="1"/>
  <c r="K131" i="9" s="1"/>
  <c r="K135" i="9" s="1"/>
  <c r="J115" i="9"/>
  <c r="J119" i="9" s="1"/>
  <c r="J127" i="9" s="1"/>
  <c r="J131" i="9" s="1"/>
  <c r="J135" i="9" s="1"/>
  <c r="M118" i="9"/>
  <c r="M126" i="9"/>
  <c r="C130" i="9"/>
  <c r="C134" i="9" s="1"/>
  <c r="M134" i="9" s="1"/>
  <c r="C138" i="9" s="1"/>
  <c r="M200" i="9"/>
  <c r="C209" i="9"/>
  <c r="M205" i="9"/>
  <c r="M201" i="9"/>
  <c r="AD25" i="10"/>
  <c r="AE25" i="10" s="1"/>
  <c r="M21" i="10" s="1"/>
  <c r="N126" i="9" l="1"/>
  <c r="C142" i="9" s="1"/>
  <c r="C146" i="9" s="1"/>
  <c r="C154" i="9" s="1"/>
  <c r="C158" i="9" s="1"/>
  <c r="C162" i="9" s="1"/>
  <c r="M36" i="10"/>
  <c r="M42" i="10" s="1"/>
  <c r="C72" i="10"/>
  <c r="C73" i="10" s="1"/>
  <c r="I72" i="10"/>
  <c r="I73" i="10" s="1"/>
  <c r="D72" i="10"/>
  <c r="D73" i="10" s="1"/>
  <c r="K72" i="10"/>
  <c r="K73" i="10" s="1"/>
  <c r="F72" i="10"/>
  <c r="F73" i="10" s="1"/>
  <c r="L72" i="10"/>
  <c r="L73" i="10" s="1"/>
  <c r="J72" i="10"/>
  <c r="J73" i="10" s="1"/>
  <c r="H72" i="10"/>
  <c r="H73" i="10" s="1"/>
  <c r="G72" i="10"/>
  <c r="G73" i="10" s="1"/>
  <c r="E72" i="10"/>
  <c r="E73" i="10" s="1"/>
  <c r="C127" i="9"/>
  <c r="M119" i="9"/>
  <c r="C212" i="9"/>
  <c r="M208" i="9"/>
  <c r="B208" i="9" s="1"/>
  <c r="C213" i="9"/>
  <c r="M209" i="9"/>
  <c r="B209" i="9" s="1"/>
  <c r="F138" i="9"/>
  <c r="H138" i="9"/>
  <c r="H142" i="9" s="1"/>
  <c r="H146" i="9" s="1"/>
  <c r="H154" i="9" s="1"/>
  <c r="H158" i="9" s="1"/>
  <c r="H162" i="9" s="1"/>
  <c r="G138" i="9"/>
  <c r="G142" i="9" s="1"/>
  <c r="G146" i="9" s="1"/>
  <c r="G154" i="9" s="1"/>
  <c r="G158" i="9" s="1"/>
  <c r="G162" i="9" s="1"/>
  <c r="J138" i="9"/>
  <c r="J142" i="9" s="1"/>
  <c r="J146" i="9" s="1"/>
  <c r="J154" i="9" s="1"/>
  <c r="J158" i="9" s="1"/>
  <c r="J162" i="9" s="1"/>
  <c r="E138" i="9"/>
  <c r="E142" i="9" s="1"/>
  <c r="E146" i="9" s="1"/>
  <c r="E154" i="9" s="1"/>
  <c r="E158" i="9" s="1"/>
  <c r="E162" i="9" s="1"/>
  <c r="D138" i="9"/>
  <c r="I138" i="9"/>
  <c r="I142" i="9" s="1"/>
  <c r="I146" i="9" s="1"/>
  <c r="I154" i="9" s="1"/>
  <c r="I158" i="9" s="1"/>
  <c r="I162" i="9" s="1"/>
  <c r="K138" i="9"/>
  <c r="L138" i="9"/>
  <c r="D142" i="9" l="1"/>
  <c r="D146" i="9" s="1"/>
  <c r="D154" i="9" s="1"/>
  <c r="D158" i="9" s="1"/>
  <c r="D162" i="9" s="1"/>
  <c r="K142" i="9"/>
  <c r="K146" i="9" s="1"/>
  <c r="K154" i="9" s="1"/>
  <c r="K158" i="9" s="1"/>
  <c r="K162" i="9" s="1"/>
  <c r="L142" i="9"/>
  <c r="L146" i="9" s="1"/>
  <c r="L154" i="9" s="1"/>
  <c r="L158" i="9" s="1"/>
  <c r="L162" i="9" s="1"/>
  <c r="F142" i="9"/>
  <c r="F146" i="9" s="1"/>
  <c r="F154" i="9" s="1"/>
  <c r="F158" i="9" s="1"/>
  <c r="F162" i="9" s="1"/>
  <c r="B179" i="10"/>
  <c r="M73" i="10"/>
  <c r="C74" i="10" s="1"/>
  <c r="M213" i="9"/>
  <c r="C217" i="9"/>
  <c r="M217" i="9" s="1"/>
  <c r="K221" i="9" s="1"/>
  <c r="K225" i="9" s="1"/>
  <c r="K228" i="9" s="1"/>
  <c r="K233" i="9" s="1"/>
  <c r="K237" i="9" s="1"/>
  <c r="M127" i="9"/>
  <c r="N127" i="9" s="1"/>
  <c r="C131" i="9"/>
  <c r="M212" i="9"/>
  <c r="C216" i="9"/>
  <c r="M216" i="9" s="1"/>
  <c r="C220" i="9" s="1"/>
  <c r="C224" i="9" s="1"/>
  <c r="M154" i="9" l="1"/>
  <c r="N154" i="9" s="1"/>
  <c r="M162" i="9"/>
  <c r="F166" i="9" s="1"/>
  <c r="L220" i="9"/>
  <c r="L224" i="9" s="1"/>
  <c r="L227" i="9" s="1"/>
  <c r="L232" i="9" s="1"/>
  <c r="L236" i="9" s="1"/>
  <c r="K220" i="9"/>
  <c r="K224" i="9" s="1"/>
  <c r="K227" i="9" s="1"/>
  <c r="K232" i="9" s="1"/>
  <c r="K236" i="9" s="1"/>
  <c r="L221" i="9"/>
  <c r="L225" i="9" s="1"/>
  <c r="L228" i="9" s="1"/>
  <c r="L233" i="9" s="1"/>
  <c r="L237" i="9" s="1"/>
  <c r="H221" i="9"/>
  <c r="H225" i="9" s="1"/>
  <c r="H228" i="9" s="1"/>
  <c r="H233" i="9" s="1"/>
  <c r="H237" i="9" s="1"/>
  <c r="D221" i="9"/>
  <c r="D225" i="9" s="1"/>
  <c r="D228" i="9" s="1"/>
  <c r="D233" i="9" s="1"/>
  <c r="D237" i="9" s="1"/>
  <c r="G221" i="9"/>
  <c r="G225" i="9" s="1"/>
  <c r="G228" i="9" s="1"/>
  <c r="G233" i="9" s="1"/>
  <c r="G237" i="9" s="1"/>
  <c r="I74" i="10"/>
  <c r="J74" i="10"/>
  <c r="E74" i="10"/>
  <c r="K74" i="10"/>
  <c r="C179" i="10"/>
  <c r="C75" i="10"/>
  <c r="G74" i="10"/>
  <c r="H74" i="10"/>
  <c r="F74" i="10"/>
  <c r="D74" i="10"/>
  <c r="L74" i="10"/>
  <c r="F221" i="9"/>
  <c r="F225" i="9" s="1"/>
  <c r="F228" i="9" s="1"/>
  <c r="F233" i="9" s="1"/>
  <c r="F237" i="9" s="1"/>
  <c r="C221" i="9"/>
  <c r="C225" i="9" s="1"/>
  <c r="J221" i="9"/>
  <c r="J225" i="9" s="1"/>
  <c r="J228" i="9" s="1"/>
  <c r="J233" i="9" s="1"/>
  <c r="J237" i="9" s="1"/>
  <c r="I220" i="9"/>
  <c r="I224" i="9" s="1"/>
  <c r="I227" i="9" s="1"/>
  <c r="I232" i="9" s="1"/>
  <c r="I236" i="9" s="1"/>
  <c r="C135" i="9"/>
  <c r="J220" i="9"/>
  <c r="J224" i="9" s="1"/>
  <c r="J227" i="9" s="1"/>
  <c r="J232" i="9" s="1"/>
  <c r="J236" i="9" s="1"/>
  <c r="F220" i="9"/>
  <c r="F224" i="9" s="1"/>
  <c r="F227" i="9" s="1"/>
  <c r="F232" i="9" s="1"/>
  <c r="F236" i="9" s="1"/>
  <c r="E220" i="9"/>
  <c r="E224" i="9" s="1"/>
  <c r="E227" i="9" s="1"/>
  <c r="E232" i="9" s="1"/>
  <c r="E236" i="9" s="1"/>
  <c r="G220" i="9"/>
  <c r="G224" i="9" s="1"/>
  <c r="G227" i="9" s="1"/>
  <c r="G232" i="9" s="1"/>
  <c r="G236" i="9" s="1"/>
  <c r="I221" i="9"/>
  <c r="I225" i="9" s="1"/>
  <c r="I228" i="9" s="1"/>
  <c r="I233" i="9" s="1"/>
  <c r="I237" i="9" s="1"/>
  <c r="H220" i="9"/>
  <c r="H224" i="9" s="1"/>
  <c r="H227" i="9" s="1"/>
  <c r="H232" i="9" s="1"/>
  <c r="H236" i="9" s="1"/>
  <c r="D220" i="9"/>
  <c r="D224" i="9" s="1"/>
  <c r="D227" i="9" s="1"/>
  <c r="D232" i="9" s="1"/>
  <c r="D236" i="9" s="1"/>
  <c r="E221" i="9"/>
  <c r="E225" i="9" s="1"/>
  <c r="E228" i="9" s="1"/>
  <c r="E233" i="9" s="1"/>
  <c r="E237" i="9" s="1"/>
  <c r="L166" i="9"/>
  <c r="L170" i="9" s="1"/>
  <c r="L174" i="9" s="1"/>
  <c r="L150" i="9" s="1"/>
  <c r="C227" i="9"/>
  <c r="F170" i="9" l="1"/>
  <c r="F174" i="9" s="1"/>
  <c r="F150" i="9" s="1"/>
  <c r="H166" i="9"/>
  <c r="H170" i="9" s="1"/>
  <c r="H174" i="9" s="1"/>
  <c r="H150" i="9" s="1"/>
  <c r="J166" i="9"/>
  <c r="J170" i="9" s="1"/>
  <c r="J174" i="9" s="1"/>
  <c r="J150" i="9" s="1"/>
  <c r="I166" i="9"/>
  <c r="I170" i="9" s="1"/>
  <c r="I174" i="9" s="1"/>
  <c r="I150" i="9" s="1"/>
  <c r="K166" i="9"/>
  <c r="K170" i="9" s="1"/>
  <c r="K174" i="9" s="1"/>
  <c r="K150" i="9" s="1"/>
  <c r="C166" i="9"/>
  <c r="C170" i="9" s="1"/>
  <c r="C174" i="9" s="1"/>
  <c r="C150" i="9" s="1"/>
  <c r="G166" i="9"/>
  <c r="G170" i="9" s="1"/>
  <c r="G174" i="9" s="1"/>
  <c r="G150" i="9" s="1"/>
  <c r="E166" i="9"/>
  <c r="E170" i="9" s="1"/>
  <c r="E174" i="9" s="1"/>
  <c r="E150" i="9" s="1"/>
  <c r="D166" i="9"/>
  <c r="D170" i="9" s="1"/>
  <c r="D174" i="9" s="1"/>
  <c r="D150" i="9" s="1"/>
  <c r="G179" i="10"/>
  <c r="G183" i="10" s="1"/>
  <c r="G187" i="10" s="1"/>
  <c r="G191" i="10" s="1"/>
  <c r="G195" i="10" s="1"/>
  <c r="G75" i="10"/>
  <c r="G76" i="10" s="1"/>
  <c r="G100" i="10" s="1"/>
  <c r="G103" i="10" s="1"/>
  <c r="G106" i="10" s="1"/>
  <c r="C76" i="10"/>
  <c r="K179" i="10"/>
  <c r="K183" i="10" s="1"/>
  <c r="K187" i="10" s="1"/>
  <c r="K191" i="10" s="1"/>
  <c r="K195" i="10" s="1"/>
  <c r="K75" i="10"/>
  <c r="K76" i="10" s="1"/>
  <c r="K100" i="10" s="1"/>
  <c r="K103" i="10" s="1"/>
  <c r="K106" i="10" s="1"/>
  <c r="C183" i="10"/>
  <c r="L179" i="10"/>
  <c r="L183" i="10" s="1"/>
  <c r="L187" i="10" s="1"/>
  <c r="L191" i="10" s="1"/>
  <c r="L195" i="10" s="1"/>
  <c r="L75" i="10"/>
  <c r="L76" i="10" s="1"/>
  <c r="L100" i="10" s="1"/>
  <c r="L103" i="10" s="1"/>
  <c r="L106" i="10" s="1"/>
  <c r="D179" i="10"/>
  <c r="D183" i="10" s="1"/>
  <c r="D187" i="10" s="1"/>
  <c r="D191" i="10" s="1"/>
  <c r="D195" i="10" s="1"/>
  <c r="D75" i="10"/>
  <c r="D76" i="10" s="1"/>
  <c r="D100" i="10" s="1"/>
  <c r="D103" i="10" s="1"/>
  <c r="D106" i="10" s="1"/>
  <c r="E179" i="10"/>
  <c r="E183" i="10" s="1"/>
  <c r="E187" i="10" s="1"/>
  <c r="E191" i="10" s="1"/>
  <c r="E195" i="10" s="1"/>
  <c r="E75" i="10"/>
  <c r="E76" i="10" s="1"/>
  <c r="E100" i="10" s="1"/>
  <c r="E103" i="10" s="1"/>
  <c r="E106" i="10" s="1"/>
  <c r="F179" i="10"/>
  <c r="F183" i="10" s="1"/>
  <c r="F187" i="10" s="1"/>
  <c r="F191" i="10" s="1"/>
  <c r="F195" i="10" s="1"/>
  <c r="F75" i="10"/>
  <c r="F76" i="10" s="1"/>
  <c r="F100" i="10" s="1"/>
  <c r="F103" i="10" s="1"/>
  <c r="F106" i="10" s="1"/>
  <c r="J179" i="10"/>
  <c r="J183" i="10" s="1"/>
  <c r="J187" i="10" s="1"/>
  <c r="J191" i="10" s="1"/>
  <c r="J195" i="10" s="1"/>
  <c r="J75" i="10"/>
  <c r="J76" i="10" s="1"/>
  <c r="J100" i="10" s="1"/>
  <c r="J103" i="10" s="1"/>
  <c r="J106" i="10" s="1"/>
  <c r="M74" i="10"/>
  <c r="H179" i="10"/>
  <c r="H183" i="10" s="1"/>
  <c r="H187" i="10" s="1"/>
  <c r="H191" i="10" s="1"/>
  <c r="H195" i="10" s="1"/>
  <c r="H75" i="10"/>
  <c r="H76" i="10" s="1"/>
  <c r="H100" i="10" s="1"/>
  <c r="H103" i="10" s="1"/>
  <c r="H106" i="10" s="1"/>
  <c r="I179" i="10"/>
  <c r="I183" i="10" s="1"/>
  <c r="I187" i="10" s="1"/>
  <c r="I191" i="10" s="1"/>
  <c r="I195" i="10" s="1"/>
  <c r="I75" i="10"/>
  <c r="I76" i="10" s="1"/>
  <c r="I100" i="10" s="1"/>
  <c r="I103" i="10" s="1"/>
  <c r="I106" i="10" s="1"/>
  <c r="M221" i="9"/>
  <c r="M224" i="9"/>
  <c r="M135" i="9"/>
  <c r="C139" i="9" s="1"/>
  <c r="C143" i="9" s="1"/>
  <c r="C147" i="9" s="1"/>
  <c r="C155" i="9" s="1"/>
  <c r="M220" i="9"/>
  <c r="M227" i="9"/>
  <c r="B228" i="9" s="1"/>
  <c r="C232" i="9"/>
  <c r="C236" i="9" s="1"/>
  <c r="M225" i="9"/>
  <c r="C228" i="9"/>
  <c r="M183" i="10" l="1"/>
  <c r="C187" i="10"/>
  <c r="I121" i="10"/>
  <c r="I110" i="10"/>
  <c r="M179" i="10"/>
  <c r="E121" i="10"/>
  <c r="E110" i="10"/>
  <c r="D121" i="10"/>
  <c r="D110" i="10"/>
  <c r="M76" i="10"/>
  <c r="C100" i="10"/>
  <c r="H121" i="10"/>
  <c r="H110" i="10"/>
  <c r="M75" i="10"/>
  <c r="K121" i="10"/>
  <c r="K110" i="10"/>
  <c r="J110" i="10"/>
  <c r="J121" i="10"/>
  <c r="L121" i="10"/>
  <c r="L110" i="10"/>
  <c r="G110" i="10"/>
  <c r="G121" i="10"/>
  <c r="F121" i="10"/>
  <c r="F110" i="10"/>
  <c r="C159" i="9"/>
  <c r="C163" i="9" s="1"/>
  <c r="G139" i="9"/>
  <c r="G143" i="9" s="1"/>
  <c r="G147" i="9" s="1"/>
  <c r="G155" i="9" s="1"/>
  <c r="G159" i="9" s="1"/>
  <c r="G163" i="9" s="1"/>
  <c r="H139" i="9"/>
  <c r="H143" i="9" s="1"/>
  <c r="H147" i="9" s="1"/>
  <c r="H155" i="9" s="1"/>
  <c r="H159" i="9" s="1"/>
  <c r="H163" i="9" s="1"/>
  <c r="L139" i="9"/>
  <c r="L143" i="9" s="1"/>
  <c r="L147" i="9" s="1"/>
  <c r="L155" i="9" s="1"/>
  <c r="L159" i="9" s="1"/>
  <c r="L163" i="9" s="1"/>
  <c r="D139" i="9"/>
  <c r="D143" i="9" s="1"/>
  <c r="D147" i="9" s="1"/>
  <c r="D155" i="9" s="1"/>
  <c r="D159" i="9" s="1"/>
  <c r="D163" i="9" s="1"/>
  <c r="E139" i="9"/>
  <c r="E143" i="9" s="1"/>
  <c r="E147" i="9" s="1"/>
  <c r="E155" i="9" s="1"/>
  <c r="E159" i="9" s="1"/>
  <c r="E163" i="9" s="1"/>
  <c r="F139" i="9"/>
  <c r="F143" i="9" s="1"/>
  <c r="F147" i="9" s="1"/>
  <c r="F155" i="9" s="1"/>
  <c r="F159" i="9" s="1"/>
  <c r="F163" i="9" s="1"/>
  <c r="J139" i="9"/>
  <c r="J143" i="9" s="1"/>
  <c r="J147" i="9" s="1"/>
  <c r="J155" i="9" s="1"/>
  <c r="J159" i="9" s="1"/>
  <c r="J163" i="9" s="1"/>
  <c r="I139" i="9"/>
  <c r="I143" i="9" s="1"/>
  <c r="I147" i="9" s="1"/>
  <c r="I155" i="9" s="1"/>
  <c r="I159" i="9" s="1"/>
  <c r="I163" i="9" s="1"/>
  <c r="K139" i="9"/>
  <c r="K143" i="9" s="1"/>
  <c r="K147" i="9" s="1"/>
  <c r="K155" i="9" s="1"/>
  <c r="K159" i="9" s="1"/>
  <c r="K163" i="9" s="1"/>
  <c r="C233" i="9"/>
  <c r="C237" i="9" s="1"/>
  <c r="M228" i="9"/>
  <c r="B229" i="9" s="1"/>
  <c r="M236" i="9"/>
  <c r="C240" i="9" s="1"/>
  <c r="M100" i="10" l="1"/>
  <c r="C103" i="10"/>
  <c r="C106" i="10" s="1"/>
  <c r="M187" i="10"/>
  <c r="B187" i="10" s="1"/>
  <c r="C191" i="10"/>
  <c r="M163" i="9"/>
  <c r="C167" i="9" s="1"/>
  <c r="M155" i="9"/>
  <c r="N155" i="9" s="1"/>
  <c r="C244" i="9"/>
  <c r="D240" i="9"/>
  <c r="D244" i="9" s="1"/>
  <c r="D247" i="9" s="1"/>
  <c r="D252" i="9" s="1"/>
  <c r="D37" i="9" s="1"/>
  <c r="K240" i="9"/>
  <c r="K244" i="9" s="1"/>
  <c r="K247" i="9" s="1"/>
  <c r="K252" i="9" s="1"/>
  <c r="K37" i="9" s="1"/>
  <c r="J240" i="9"/>
  <c r="J244" i="9" s="1"/>
  <c r="J247" i="9" s="1"/>
  <c r="J252" i="9" s="1"/>
  <c r="J37" i="9" s="1"/>
  <c r="L240" i="9"/>
  <c r="L244" i="9" s="1"/>
  <c r="L247" i="9" s="1"/>
  <c r="L252" i="9" s="1"/>
  <c r="L37" i="9" s="1"/>
  <c r="I240" i="9"/>
  <c r="I244" i="9" s="1"/>
  <c r="I247" i="9" s="1"/>
  <c r="I252" i="9" s="1"/>
  <c r="I37" i="9" s="1"/>
  <c r="H240" i="9"/>
  <c r="H244" i="9" s="1"/>
  <c r="H247" i="9" s="1"/>
  <c r="H252" i="9" s="1"/>
  <c r="H37" i="9" s="1"/>
  <c r="E240" i="9"/>
  <c r="E244" i="9" s="1"/>
  <c r="E247" i="9" s="1"/>
  <c r="E252" i="9" s="1"/>
  <c r="E37" i="9" s="1"/>
  <c r="G240" i="9"/>
  <c r="G244" i="9" s="1"/>
  <c r="G247" i="9" s="1"/>
  <c r="G252" i="9" s="1"/>
  <c r="G37" i="9" s="1"/>
  <c r="F240" i="9"/>
  <c r="F244" i="9" s="1"/>
  <c r="F247" i="9" s="1"/>
  <c r="F252" i="9" s="1"/>
  <c r="F37" i="9" s="1"/>
  <c r="M237" i="9"/>
  <c r="C241" i="9" s="1"/>
  <c r="F167" i="9" l="1"/>
  <c r="F171" i="9" s="1"/>
  <c r="F175" i="9" s="1"/>
  <c r="F151" i="9" s="1"/>
  <c r="M191" i="10"/>
  <c r="C195" i="10"/>
  <c r="M195" i="10" s="1"/>
  <c r="C199" i="10" s="1"/>
  <c r="C203" i="10" s="1"/>
  <c r="M106" i="10"/>
  <c r="N106" i="10" s="1"/>
  <c r="C121" i="10"/>
  <c r="C110" i="10"/>
  <c r="M110" i="10" s="1"/>
  <c r="C113" i="10" s="1"/>
  <c r="C171" i="9"/>
  <c r="C175" i="9" s="1"/>
  <c r="C151" i="9" s="1"/>
  <c r="I167" i="9"/>
  <c r="I171" i="9" s="1"/>
  <c r="I175" i="9" s="1"/>
  <c r="I151" i="9" s="1"/>
  <c r="G167" i="9"/>
  <c r="G171" i="9" s="1"/>
  <c r="G175" i="9" s="1"/>
  <c r="G151" i="9" s="1"/>
  <c r="H167" i="9"/>
  <c r="H171" i="9" s="1"/>
  <c r="H175" i="9" s="1"/>
  <c r="H151" i="9" s="1"/>
  <c r="L167" i="9"/>
  <c r="L171" i="9" s="1"/>
  <c r="L175" i="9" s="1"/>
  <c r="L151" i="9" s="1"/>
  <c r="J167" i="9"/>
  <c r="J171" i="9" s="1"/>
  <c r="J175" i="9" s="1"/>
  <c r="J151" i="9" s="1"/>
  <c r="D167" i="9"/>
  <c r="D171" i="9" s="1"/>
  <c r="D175" i="9" s="1"/>
  <c r="D151" i="9" s="1"/>
  <c r="K167" i="9"/>
  <c r="K171" i="9" s="1"/>
  <c r="K175" i="9" s="1"/>
  <c r="K151" i="9" s="1"/>
  <c r="E167" i="9"/>
  <c r="E171" i="9" s="1"/>
  <c r="E175" i="9" s="1"/>
  <c r="E151" i="9" s="1"/>
  <c r="C245" i="9"/>
  <c r="H48" i="9"/>
  <c r="H43" i="9"/>
  <c r="I48" i="9"/>
  <c r="I43" i="9"/>
  <c r="L48" i="9"/>
  <c r="L43" i="9"/>
  <c r="J48" i="9"/>
  <c r="J43" i="9"/>
  <c r="K241" i="9"/>
  <c r="K245" i="9" s="1"/>
  <c r="K248" i="9" s="1"/>
  <c r="K253" i="9" s="1"/>
  <c r="K38" i="9" s="1"/>
  <c r="H241" i="9"/>
  <c r="H245" i="9" s="1"/>
  <c r="H248" i="9" s="1"/>
  <c r="H253" i="9" s="1"/>
  <c r="H38" i="9" s="1"/>
  <c r="E241" i="9"/>
  <c r="E245" i="9" s="1"/>
  <c r="E248" i="9" s="1"/>
  <c r="E253" i="9" s="1"/>
  <c r="G241" i="9"/>
  <c r="G245" i="9" s="1"/>
  <c r="G248" i="9" s="1"/>
  <c r="G253" i="9" s="1"/>
  <c r="L241" i="9"/>
  <c r="L245" i="9" s="1"/>
  <c r="L248" i="9" s="1"/>
  <c r="L253" i="9" s="1"/>
  <c r="L38" i="9" s="1"/>
  <c r="D241" i="9"/>
  <c r="D245" i="9" s="1"/>
  <c r="D248" i="9" s="1"/>
  <c r="D253" i="9" s="1"/>
  <c r="F241" i="9"/>
  <c r="F245" i="9" s="1"/>
  <c r="F248" i="9" s="1"/>
  <c r="F253" i="9" s="1"/>
  <c r="I241" i="9"/>
  <c r="I245" i="9" s="1"/>
  <c r="I248" i="9" s="1"/>
  <c r="I253" i="9" s="1"/>
  <c r="J241" i="9"/>
  <c r="J245" i="9" s="1"/>
  <c r="J248" i="9" s="1"/>
  <c r="J253" i="9" s="1"/>
  <c r="J38" i="9" s="1"/>
  <c r="K48" i="9"/>
  <c r="K43" i="9"/>
  <c r="D43" i="9"/>
  <c r="D48" i="9"/>
  <c r="M244" i="9"/>
  <c r="C247" i="9"/>
  <c r="F48" i="9"/>
  <c r="F43" i="9"/>
  <c r="G48" i="9"/>
  <c r="G43" i="9"/>
  <c r="E48" i="9"/>
  <c r="E43" i="9"/>
  <c r="M240" i="9"/>
  <c r="G38" i="9" l="1"/>
  <c r="G39" i="9" s="1"/>
  <c r="G40" i="9" s="1"/>
  <c r="F38" i="9"/>
  <c r="F39" i="9" s="1"/>
  <c r="F40" i="9" s="1"/>
  <c r="E38" i="9"/>
  <c r="E39" i="9" s="1"/>
  <c r="E40" i="9" s="1"/>
  <c r="E199" i="10"/>
  <c r="E203" i="10" s="1"/>
  <c r="E207" i="10" s="1"/>
  <c r="E211" i="10" s="1"/>
  <c r="E215" i="10" s="1"/>
  <c r="D38" i="9"/>
  <c r="D39" i="9" s="1"/>
  <c r="D40" i="9" s="1"/>
  <c r="I38" i="9"/>
  <c r="I39" i="9" s="1"/>
  <c r="I40" i="9" s="1"/>
  <c r="I113" i="10"/>
  <c r="I117" i="10" s="1"/>
  <c r="I125" i="10" s="1"/>
  <c r="I129" i="10" s="1"/>
  <c r="I133" i="10" s="1"/>
  <c r="K199" i="10"/>
  <c r="K203" i="10" s="1"/>
  <c r="K207" i="10" s="1"/>
  <c r="K211" i="10" s="1"/>
  <c r="K215" i="10" s="1"/>
  <c r="C117" i="10"/>
  <c r="C125" i="10" s="1"/>
  <c r="C129" i="10" s="1"/>
  <c r="J199" i="10"/>
  <c r="J203" i="10" s="1"/>
  <c r="J207" i="10" s="1"/>
  <c r="J211" i="10" s="1"/>
  <c r="J215" i="10" s="1"/>
  <c r="L199" i="10"/>
  <c r="L203" i="10" s="1"/>
  <c r="L207" i="10" s="1"/>
  <c r="L211" i="10" s="1"/>
  <c r="L215" i="10" s="1"/>
  <c r="H199" i="10"/>
  <c r="H203" i="10" s="1"/>
  <c r="H207" i="10" s="1"/>
  <c r="H211" i="10" s="1"/>
  <c r="H215" i="10" s="1"/>
  <c r="G199" i="10"/>
  <c r="G203" i="10" s="1"/>
  <c r="G207" i="10" s="1"/>
  <c r="G211" i="10" s="1"/>
  <c r="G215" i="10" s="1"/>
  <c r="F113" i="10"/>
  <c r="F117" i="10" s="1"/>
  <c r="F125" i="10" s="1"/>
  <c r="F129" i="10" s="1"/>
  <c r="F133" i="10" s="1"/>
  <c r="H113" i="10"/>
  <c r="H117" i="10" s="1"/>
  <c r="H125" i="10" s="1"/>
  <c r="H129" i="10" s="1"/>
  <c r="H133" i="10" s="1"/>
  <c r="K113" i="10"/>
  <c r="K117" i="10" s="1"/>
  <c r="K125" i="10" s="1"/>
  <c r="K129" i="10" s="1"/>
  <c r="K133" i="10" s="1"/>
  <c r="G113" i="10"/>
  <c r="G117" i="10" s="1"/>
  <c r="G125" i="10" s="1"/>
  <c r="G129" i="10" s="1"/>
  <c r="G133" i="10" s="1"/>
  <c r="L113" i="10"/>
  <c r="L117" i="10" s="1"/>
  <c r="L125" i="10" s="1"/>
  <c r="L129" i="10" s="1"/>
  <c r="L133" i="10" s="1"/>
  <c r="I199" i="10"/>
  <c r="I203" i="10" s="1"/>
  <c r="I207" i="10" s="1"/>
  <c r="I211" i="10" s="1"/>
  <c r="I215" i="10" s="1"/>
  <c r="J113" i="10"/>
  <c r="J117" i="10" s="1"/>
  <c r="J125" i="10" s="1"/>
  <c r="J129" i="10" s="1"/>
  <c r="J133" i="10" s="1"/>
  <c r="E113" i="10"/>
  <c r="E117" i="10" s="1"/>
  <c r="E125" i="10" s="1"/>
  <c r="E129" i="10" s="1"/>
  <c r="E133" i="10" s="1"/>
  <c r="D113" i="10"/>
  <c r="D117" i="10" s="1"/>
  <c r="D125" i="10" s="1"/>
  <c r="D129" i="10" s="1"/>
  <c r="D133" i="10" s="1"/>
  <c r="D199" i="10"/>
  <c r="D203" i="10" s="1"/>
  <c r="D207" i="10" s="1"/>
  <c r="D211" i="10" s="1"/>
  <c r="D215" i="10" s="1"/>
  <c r="F199" i="10"/>
  <c r="F203" i="10" s="1"/>
  <c r="F207" i="10" s="1"/>
  <c r="F211" i="10" s="1"/>
  <c r="F215" i="10" s="1"/>
  <c r="H49" i="9"/>
  <c r="H50" i="9" s="1"/>
  <c r="H52" i="9" s="1"/>
  <c r="H53" i="9" s="1"/>
  <c r="H44" i="9"/>
  <c r="H14" i="10" s="1"/>
  <c r="H18" i="10" s="1"/>
  <c r="E13" i="10"/>
  <c r="E17" i="10" s="1"/>
  <c r="M247" i="9"/>
  <c r="B248" i="9" s="1"/>
  <c r="C252" i="9"/>
  <c r="C37" i="9" s="1"/>
  <c r="J49" i="9"/>
  <c r="J50" i="9" s="1"/>
  <c r="J52" i="9" s="1"/>
  <c r="J53" i="9" s="1"/>
  <c r="J44" i="9"/>
  <c r="J14" i="10" s="1"/>
  <c r="J18" i="10" s="1"/>
  <c r="K49" i="9"/>
  <c r="K50" i="9" s="1"/>
  <c r="K52" i="9" s="1"/>
  <c r="K53" i="9" s="1"/>
  <c r="K44" i="9"/>
  <c r="K14" i="10" s="1"/>
  <c r="K18" i="10" s="1"/>
  <c r="I13" i="10"/>
  <c r="I17" i="10" s="1"/>
  <c r="J39" i="9"/>
  <c r="J40" i="9" s="1"/>
  <c r="J13" i="10"/>
  <c r="J17" i="10" s="1"/>
  <c r="H39" i="9"/>
  <c r="H40" i="9" s="1"/>
  <c r="G13" i="10"/>
  <c r="G17" i="10" s="1"/>
  <c r="H13" i="10"/>
  <c r="H17" i="10" s="1"/>
  <c r="D13" i="10"/>
  <c r="D17" i="10" s="1"/>
  <c r="L49" i="9"/>
  <c r="L50" i="9" s="1"/>
  <c r="L52" i="9" s="1"/>
  <c r="L53" i="9" s="1"/>
  <c r="L44" i="9"/>
  <c r="L14" i="10" s="1"/>
  <c r="L18" i="10" s="1"/>
  <c r="L39" i="9"/>
  <c r="L40" i="9" s="1"/>
  <c r="K39" i="9"/>
  <c r="K40" i="9" s="1"/>
  <c r="G49" i="9"/>
  <c r="G50" i="9" s="1"/>
  <c r="G52" i="9" s="1"/>
  <c r="G53" i="9" s="1"/>
  <c r="G44" i="9"/>
  <c r="G14" i="10" s="1"/>
  <c r="G18" i="10" s="1"/>
  <c r="L13" i="10"/>
  <c r="L17" i="10" s="1"/>
  <c r="M241" i="9"/>
  <c r="F13" i="10"/>
  <c r="F17" i="10" s="1"/>
  <c r="K13" i="10"/>
  <c r="K17" i="10" s="1"/>
  <c r="E49" i="9"/>
  <c r="E50" i="9" s="1"/>
  <c r="E52" i="9" s="1"/>
  <c r="E53" i="9" s="1"/>
  <c r="C248" i="9"/>
  <c r="M245" i="9"/>
  <c r="C207" i="10"/>
  <c r="E44" i="9" l="1"/>
  <c r="E14" i="10" s="1"/>
  <c r="E18" i="10" s="1"/>
  <c r="E99" i="10" s="1"/>
  <c r="I44" i="9"/>
  <c r="I14" i="10" s="1"/>
  <c r="I18" i="10" s="1"/>
  <c r="Y10" i="10" s="1"/>
  <c r="D44" i="9"/>
  <c r="D14" i="10" s="1"/>
  <c r="D18" i="10" s="1"/>
  <c r="D99" i="10" s="1"/>
  <c r="D49" i="9"/>
  <c r="D50" i="9" s="1"/>
  <c r="D52" i="9" s="1"/>
  <c r="D53" i="9" s="1"/>
  <c r="F49" i="9"/>
  <c r="F50" i="9" s="1"/>
  <c r="F52" i="9" s="1"/>
  <c r="F53" i="9" s="1"/>
  <c r="F44" i="9"/>
  <c r="F14" i="10" s="1"/>
  <c r="F18" i="10" s="1"/>
  <c r="F19" i="10" s="1"/>
  <c r="I49" i="9"/>
  <c r="I50" i="9" s="1"/>
  <c r="I52" i="9" s="1"/>
  <c r="I53" i="9" s="1"/>
  <c r="K28" i="10"/>
  <c r="K30" i="10" s="1"/>
  <c r="K32" i="10" s="1"/>
  <c r="K45" i="9"/>
  <c r="M125" i="10"/>
  <c r="L28" i="10"/>
  <c r="L30" i="10" s="1"/>
  <c r="L32" i="10" s="1"/>
  <c r="M117" i="10"/>
  <c r="M203" i="10"/>
  <c r="M199" i="10"/>
  <c r="H45" i="9"/>
  <c r="H28" i="10"/>
  <c r="H30" i="10" s="1"/>
  <c r="H32" i="10" s="1"/>
  <c r="L45" i="9"/>
  <c r="J28" i="10"/>
  <c r="J30" i="10" s="1"/>
  <c r="J32" i="10" s="1"/>
  <c r="J45" i="9"/>
  <c r="K98" i="10"/>
  <c r="AA9" i="10"/>
  <c r="K19" i="10"/>
  <c r="G99" i="10"/>
  <c r="W10" i="10"/>
  <c r="D98" i="10"/>
  <c r="T9" i="10"/>
  <c r="G98" i="10"/>
  <c r="W9" i="10"/>
  <c r="G19" i="10"/>
  <c r="M252" i="9"/>
  <c r="C253" i="9"/>
  <c r="C38" i="9" s="1"/>
  <c r="M248" i="9"/>
  <c r="B249" i="9" s="1"/>
  <c r="V9" i="10"/>
  <c r="F98" i="10"/>
  <c r="H98" i="10"/>
  <c r="X9" i="10"/>
  <c r="H19" i="10"/>
  <c r="AB10" i="10"/>
  <c r="L99" i="10"/>
  <c r="Z9" i="10"/>
  <c r="J98" i="10"/>
  <c r="J19" i="10"/>
  <c r="I98" i="10"/>
  <c r="Y9" i="10"/>
  <c r="K99" i="10"/>
  <c r="AA10" i="10"/>
  <c r="U9" i="10"/>
  <c r="E98" i="10"/>
  <c r="G28" i="10"/>
  <c r="G30" i="10" s="1"/>
  <c r="G32" i="10" s="1"/>
  <c r="X10" i="10"/>
  <c r="H99" i="10"/>
  <c r="L98" i="10"/>
  <c r="AB9" i="10"/>
  <c r="L19" i="10"/>
  <c r="G45" i="9"/>
  <c r="Z10" i="10"/>
  <c r="J99" i="10"/>
  <c r="C133" i="10"/>
  <c r="M133" i="10" s="1"/>
  <c r="M207" i="10"/>
  <c r="B207" i="10" s="1"/>
  <c r="C211" i="10"/>
  <c r="E28" i="10" l="1"/>
  <c r="E30" i="10" s="1"/>
  <c r="E32" i="10" s="1"/>
  <c r="E19" i="10"/>
  <c r="E45" i="9"/>
  <c r="U10" i="10"/>
  <c r="U34" i="10" s="1"/>
  <c r="D45" i="9"/>
  <c r="D28" i="10"/>
  <c r="D30" i="10" s="1"/>
  <c r="D32" i="10" s="1"/>
  <c r="D19" i="10"/>
  <c r="I99" i="10"/>
  <c r="I19" i="10"/>
  <c r="I45" i="9"/>
  <c r="I28" i="10"/>
  <c r="I30" i="10" s="1"/>
  <c r="I32" i="10" s="1"/>
  <c r="F28" i="10"/>
  <c r="F30" i="10" s="1"/>
  <c r="F32" i="10" s="1"/>
  <c r="F45" i="9"/>
  <c r="T10" i="10"/>
  <c r="T34" i="10" s="1"/>
  <c r="F99" i="10"/>
  <c r="V10" i="10"/>
  <c r="V34" i="10" s="1"/>
  <c r="N125" i="10"/>
  <c r="M253" i="9"/>
  <c r="C39" i="9"/>
  <c r="C40" i="9" s="1"/>
  <c r="X31" i="10"/>
  <c r="X34" i="10"/>
  <c r="X27" i="10"/>
  <c r="C48" i="9"/>
  <c r="C43" i="9"/>
  <c r="T33" i="10"/>
  <c r="T30" i="10"/>
  <c r="T26" i="10"/>
  <c r="Z27" i="10"/>
  <c r="Z31" i="10"/>
  <c r="Z34" i="10"/>
  <c r="X30" i="10"/>
  <c r="X26" i="10"/>
  <c r="X33" i="10"/>
  <c r="Y34" i="10"/>
  <c r="Y27" i="10"/>
  <c r="Y31" i="10"/>
  <c r="W27" i="10"/>
  <c r="W31" i="10"/>
  <c r="W34" i="10"/>
  <c r="Y33" i="10"/>
  <c r="Y26" i="10"/>
  <c r="Y30" i="10"/>
  <c r="AB34" i="10"/>
  <c r="AB31" i="10"/>
  <c r="AB27" i="10"/>
  <c r="U31" i="10"/>
  <c r="Z26" i="10"/>
  <c r="Z30" i="10"/>
  <c r="Z33" i="10"/>
  <c r="V30" i="10"/>
  <c r="V26" i="10"/>
  <c r="V33" i="10"/>
  <c r="W26" i="10"/>
  <c r="W33" i="10"/>
  <c r="W30" i="10"/>
  <c r="AA26" i="10"/>
  <c r="AA33" i="10"/>
  <c r="AA30" i="10"/>
  <c r="AA31" i="10"/>
  <c r="AA34" i="10"/>
  <c r="AA27" i="10"/>
  <c r="AB26" i="10"/>
  <c r="AB30" i="10"/>
  <c r="AB33" i="10"/>
  <c r="U33" i="10"/>
  <c r="U30" i="10"/>
  <c r="U26" i="10"/>
  <c r="C137" i="10"/>
  <c r="G137" i="10"/>
  <c r="I137" i="10"/>
  <c r="D137" i="10"/>
  <c r="J137" i="10"/>
  <c r="F137" i="10"/>
  <c r="H137" i="10"/>
  <c r="K137" i="10"/>
  <c r="L137" i="10"/>
  <c r="E137" i="10"/>
  <c r="C215" i="10"/>
  <c r="M215" i="10" s="1"/>
  <c r="M211" i="10"/>
  <c r="U27" i="10" l="1"/>
  <c r="F141" i="10"/>
  <c r="F145" i="10" s="1"/>
  <c r="F153" i="10" s="1"/>
  <c r="F157" i="10" s="1"/>
  <c r="F161" i="10" s="1"/>
  <c r="H141" i="10"/>
  <c r="H145" i="10" s="1"/>
  <c r="H153" i="10" s="1"/>
  <c r="H157" i="10" s="1"/>
  <c r="H161" i="10" s="1"/>
  <c r="E141" i="10"/>
  <c r="E145" i="10" s="1"/>
  <c r="E153" i="10" s="1"/>
  <c r="E157" i="10" s="1"/>
  <c r="E161" i="10" s="1"/>
  <c r="T27" i="10"/>
  <c r="K141" i="10"/>
  <c r="K145" i="10" s="1"/>
  <c r="K153" i="10" s="1"/>
  <c r="K157" i="10" s="1"/>
  <c r="K161" i="10" s="1"/>
  <c r="T31" i="10"/>
  <c r="T35" i="10" s="1"/>
  <c r="D33" i="10" s="1"/>
  <c r="L141" i="10"/>
  <c r="L145" i="10" s="1"/>
  <c r="L153" i="10" s="1"/>
  <c r="L157" i="10" s="1"/>
  <c r="L161" i="10" s="1"/>
  <c r="J141" i="10"/>
  <c r="J145" i="10" s="1"/>
  <c r="J153" i="10" s="1"/>
  <c r="J157" i="10" s="1"/>
  <c r="J161" i="10" s="1"/>
  <c r="D141" i="10"/>
  <c r="D145" i="10" s="1"/>
  <c r="D153" i="10" s="1"/>
  <c r="D157" i="10" s="1"/>
  <c r="D161" i="10" s="1"/>
  <c r="I141" i="10"/>
  <c r="I145" i="10" s="1"/>
  <c r="I153" i="10" s="1"/>
  <c r="I157" i="10" s="1"/>
  <c r="I161" i="10" s="1"/>
  <c r="G141" i="10"/>
  <c r="G145" i="10" s="1"/>
  <c r="G153" i="10" s="1"/>
  <c r="G157" i="10" s="1"/>
  <c r="G161" i="10" s="1"/>
  <c r="V31" i="10"/>
  <c r="V35" i="10" s="1"/>
  <c r="F33" i="10" s="1"/>
  <c r="V27" i="10"/>
  <c r="C141" i="10"/>
  <c r="C145" i="10" s="1"/>
  <c r="C153" i="10" s="1"/>
  <c r="C157" i="10" s="1"/>
  <c r="C161" i="10" s="1"/>
  <c r="Z35" i="10"/>
  <c r="J33" i="10" s="1"/>
  <c r="Y35" i="10"/>
  <c r="I33" i="10" s="1"/>
  <c r="AB35" i="10"/>
  <c r="L33" i="10" s="1"/>
  <c r="W35" i="10"/>
  <c r="G33" i="10" s="1"/>
  <c r="C13" i="10"/>
  <c r="M48" i="9"/>
  <c r="U35" i="10"/>
  <c r="E33" i="10" s="1"/>
  <c r="AA35" i="10"/>
  <c r="K33" i="10" s="1"/>
  <c r="X35" i="10"/>
  <c r="H33" i="10" s="1"/>
  <c r="C49" i="9"/>
  <c r="M49" i="9" s="1"/>
  <c r="C44" i="9"/>
  <c r="C14" i="10" s="1"/>
  <c r="C219" i="10"/>
  <c r="H219" i="10"/>
  <c r="H223" i="10" s="1"/>
  <c r="H226" i="10" s="1"/>
  <c r="H231" i="10" s="1"/>
  <c r="H235" i="10" s="1"/>
  <c r="I219" i="10"/>
  <c r="I223" i="10" s="1"/>
  <c r="I226" i="10" s="1"/>
  <c r="I231" i="10" s="1"/>
  <c r="I235" i="10" s="1"/>
  <c r="K219" i="10"/>
  <c r="K223" i="10" s="1"/>
  <c r="K226" i="10" s="1"/>
  <c r="K231" i="10" s="1"/>
  <c r="K235" i="10" s="1"/>
  <c r="L219" i="10"/>
  <c r="L223" i="10" s="1"/>
  <c r="L226" i="10" s="1"/>
  <c r="L231" i="10" s="1"/>
  <c r="L235" i="10" s="1"/>
  <c r="D219" i="10"/>
  <c r="D223" i="10" s="1"/>
  <c r="D226" i="10" s="1"/>
  <c r="D231" i="10" s="1"/>
  <c r="D235" i="10" s="1"/>
  <c r="F219" i="10"/>
  <c r="F223" i="10" s="1"/>
  <c r="F226" i="10" s="1"/>
  <c r="F231" i="10" s="1"/>
  <c r="F235" i="10" s="1"/>
  <c r="G219" i="10"/>
  <c r="G223" i="10" s="1"/>
  <c r="G226" i="10" s="1"/>
  <c r="G231" i="10" s="1"/>
  <c r="G235" i="10" s="1"/>
  <c r="J219" i="10"/>
  <c r="J223" i="10" s="1"/>
  <c r="J226" i="10" s="1"/>
  <c r="J231" i="10" s="1"/>
  <c r="J235" i="10" s="1"/>
  <c r="E219" i="10"/>
  <c r="E223" i="10" s="1"/>
  <c r="E226" i="10" s="1"/>
  <c r="E231" i="10" s="1"/>
  <c r="E235" i="10" s="1"/>
  <c r="M153" i="10" l="1"/>
  <c r="N153" i="10" s="1"/>
  <c r="C50" i="9"/>
  <c r="M50" i="9" s="1"/>
  <c r="C18" i="10"/>
  <c r="M14" i="10"/>
  <c r="C45" i="9"/>
  <c r="C28" i="10"/>
  <c r="M13" i="10"/>
  <c r="C17" i="10"/>
  <c r="C223" i="10"/>
  <c r="M219" i="10"/>
  <c r="M161" i="10"/>
  <c r="C52" i="9" l="1"/>
  <c r="C53" i="9" s="1"/>
  <c r="M28" i="10"/>
  <c r="C30" i="10"/>
  <c r="C98" i="10"/>
  <c r="M17" i="10"/>
  <c r="S9" i="10"/>
  <c r="C19" i="10"/>
  <c r="M19" i="10" s="1"/>
  <c r="S10" i="10"/>
  <c r="M18" i="10"/>
  <c r="C99" i="10"/>
  <c r="C51" i="9"/>
  <c r="K51" i="9"/>
  <c r="L51" i="9"/>
  <c r="J51" i="9"/>
  <c r="F51" i="9"/>
  <c r="M51" i="9"/>
  <c r="G51" i="9"/>
  <c r="H51" i="9"/>
  <c r="D51" i="9"/>
  <c r="I51" i="9"/>
  <c r="E51" i="9"/>
  <c r="H165" i="10"/>
  <c r="H169" i="10" s="1"/>
  <c r="H173" i="10" s="1"/>
  <c r="H149" i="10" s="1"/>
  <c r="F165" i="10"/>
  <c r="F169" i="10" s="1"/>
  <c r="F173" i="10" s="1"/>
  <c r="F149" i="10" s="1"/>
  <c r="E165" i="10"/>
  <c r="E169" i="10" s="1"/>
  <c r="E173" i="10" s="1"/>
  <c r="E149" i="10" s="1"/>
  <c r="L165" i="10"/>
  <c r="L169" i="10" s="1"/>
  <c r="L173" i="10" s="1"/>
  <c r="L149" i="10" s="1"/>
  <c r="I165" i="10"/>
  <c r="I169" i="10" s="1"/>
  <c r="I173" i="10" s="1"/>
  <c r="I149" i="10" s="1"/>
  <c r="J165" i="10"/>
  <c r="J169" i="10" s="1"/>
  <c r="J173" i="10" s="1"/>
  <c r="J149" i="10" s="1"/>
  <c r="D165" i="10"/>
  <c r="D169" i="10" s="1"/>
  <c r="D173" i="10" s="1"/>
  <c r="D149" i="10" s="1"/>
  <c r="K165" i="10"/>
  <c r="K169" i="10" s="1"/>
  <c r="K173" i="10" s="1"/>
  <c r="K149" i="10" s="1"/>
  <c r="G165" i="10"/>
  <c r="G169" i="10" s="1"/>
  <c r="G173" i="10" s="1"/>
  <c r="G149" i="10" s="1"/>
  <c r="M223" i="10"/>
  <c r="C226" i="10"/>
  <c r="C165" i="10"/>
  <c r="C169" i="10" s="1"/>
  <c r="C173" i="10" s="1"/>
  <c r="C149" i="10" s="1"/>
  <c r="M52" i="9" l="1"/>
  <c r="D54" i="9"/>
  <c r="F54" i="9"/>
  <c r="G54" i="9"/>
  <c r="I54" i="9"/>
  <c r="E54" i="9"/>
  <c r="C54" i="9"/>
  <c r="J54" i="9"/>
  <c r="L54" i="9"/>
  <c r="M53" i="9"/>
  <c r="H54" i="9"/>
  <c r="C32" i="10"/>
  <c r="K54" i="9"/>
  <c r="AC9" i="10"/>
  <c r="S30" i="10"/>
  <c r="S33" i="10"/>
  <c r="S26" i="10"/>
  <c r="AC26" i="10" s="1"/>
  <c r="AC10" i="10"/>
  <c r="S31" i="10"/>
  <c r="S34" i="10"/>
  <c r="S27" i="10"/>
  <c r="AC27" i="10" s="1"/>
  <c r="M226" i="10"/>
  <c r="B227" i="10" s="1"/>
  <c r="C231" i="10"/>
  <c r="C235" i="10" s="1"/>
  <c r="M235" i="10" s="1"/>
  <c r="AD26" i="10" l="1"/>
  <c r="AE26" i="10" s="1"/>
  <c r="M22" i="10" s="1"/>
  <c r="M37" i="10" s="1"/>
  <c r="B180" i="10" s="1"/>
  <c r="C80" i="10"/>
  <c r="C81" i="10" s="1"/>
  <c r="L80" i="10"/>
  <c r="L81" i="10" s="1"/>
  <c r="G80" i="10"/>
  <c r="G81" i="10" s="1"/>
  <c r="H80" i="10"/>
  <c r="H81" i="10" s="1"/>
  <c r="F80" i="10"/>
  <c r="F81" i="10" s="1"/>
  <c r="J80" i="10"/>
  <c r="J81" i="10" s="1"/>
  <c r="I80" i="10"/>
  <c r="I81" i="10" s="1"/>
  <c r="K80" i="10"/>
  <c r="K81" i="10" s="1"/>
  <c r="E80" i="10"/>
  <c r="E81" i="10" s="1"/>
  <c r="D80" i="10"/>
  <c r="D81" i="10" s="1"/>
  <c r="AD27" i="10"/>
  <c r="AE27" i="10" s="1"/>
  <c r="M23" i="10" s="1"/>
  <c r="S35" i="10"/>
  <c r="C33" i="10" s="1"/>
  <c r="M32" i="10" s="1"/>
  <c r="C239" i="10"/>
  <c r="E239" i="10"/>
  <c r="E243" i="10" s="1"/>
  <c r="E246" i="10" s="1"/>
  <c r="E251" i="10" s="1"/>
  <c r="H239" i="10"/>
  <c r="H243" i="10" s="1"/>
  <c r="H246" i="10" s="1"/>
  <c r="H251" i="10" s="1"/>
  <c r="F239" i="10"/>
  <c r="F243" i="10" s="1"/>
  <c r="F246" i="10" s="1"/>
  <c r="F251" i="10" s="1"/>
  <c r="K239" i="10"/>
  <c r="K243" i="10" s="1"/>
  <c r="K246" i="10" s="1"/>
  <c r="K251" i="10" s="1"/>
  <c r="J239" i="10"/>
  <c r="J243" i="10" s="1"/>
  <c r="J246" i="10" s="1"/>
  <c r="J251" i="10" s="1"/>
  <c r="I239" i="10"/>
  <c r="I243" i="10" s="1"/>
  <c r="I246" i="10" s="1"/>
  <c r="I251" i="10" s="1"/>
  <c r="D239" i="10"/>
  <c r="D243" i="10" s="1"/>
  <c r="D246" i="10" s="1"/>
  <c r="D251" i="10" s="1"/>
  <c r="L239" i="10"/>
  <c r="L243" i="10" s="1"/>
  <c r="L246" i="10" s="1"/>
  <c r="L251" i="10" s="1"/>
  <c r="G239" i="10"/>
  <c r="G243" i="10" s="1"/>
  <c r="G246" i="10" s="1"/>
  <c r="G251" i="10" s="1"/>
  <c r="M33" i="10" l="1"/>
  <c r="H36" i="10"/>
  <c r="H47" i="10" s="1"/>
  <c r="G36" i="10"/>
  <c r="G47" i="10" s="1"/>
  <c r="I36" i="10"/>
  <c r="I47" i="10" s="1"/>
  <c r="F36" i="10"/>
  <c r="F47" i="10" s="1"/>
  <c r="E36" i="10"/>
  <c r="E47" i="10" s="1"/>
  <c r="L36" i="10"/>
  <c r="L47" i="10" s="1"/>
  <c r="D36" i="10"/>
  <c r="D42" i="10" s="1"/>
  <c r="K36" i="10"/>
  <c r="K47" i="10" s="1"/>
  <c r="J36" i="10"/>
  <c r="J47" i="10" s="1"/>
  <c r="M43" i="10"/>
  <c r="M38" i="10"/>
  <c r="F88" i="10"/>
  <c r="F89" i="10" s="1"/>
  <c r="C88" i="10"/>
  <c r="C89" i="10" s="1"/>
  <c r="G88" i="10"/>
  <c r="G89" i="10" s="1"/>
  <c r="J88" i="10"/>
  <c r="J89" i="10" s="1"/>
  <c r="I88" i="10"/>
  <c r="I89" i="10" s="1"/>
  <c r="E88" i="10"/>
  <c r="E89" i="10" s="1"/>
  <c r="D88" i="10"/>
  <c r="D89" i="10" s="1"/>
  <c r="H88" i="10"/>
  <c r="H89" i="10" s="1"/>
  <c r="L88" i="10"/>
  <c r="L89" i="10" s="1"/>
  <c r="K88" i="10"/>
  <c r="K89" i="10" s="1"/>
  <c r="M81" i="10"/>
  <c r="F82" i="10" s="1"/>
  <c r="C243" i="10"/>
  <c r="M239" i="10"/>
  <c r="G42" i="10" l="1"/>
  <c r="G12" i="11" s="1"/>
  <c r="G16" i="11" s="1"/>
  <c r="I42" i="10"/>
  <c r="I12" i="11" s="1"/>
  <c r="I16" i="11" s="1"/>
  <c r="H42" i="10"/>
  <c r="H12" i="11" s="1"/>
  <c r="H16" i="11" s="1"/>
  <c r="E42" i="10"/>
  <c r="E12" i="11" s="1"/>
  <c r="E16" i="11" s="1"/>
  <c r="F42" i="10"/>
  <c r="F12" i="11" s="1"/>
  <c r="F16" i="11" s="1"/>
  <c r="J42" i="10"/>
  <c r="J12" i="11" s="1"/>
  <c r="J16" i="11" s="1"/>
  <c r="D47" i="10"/>
  <c r="L42" i="10"/>
  <c r="L12" i="11" s="1"/>
  <c r="L16" i="11" s="1"/>
  <c r="K42" i="10"/>
  <c r="K12" i="11" s="1"/>
  <c r="K16" i="11" s="1"/>
  <c r="J82" i="10"/>
  <c r="J180" i="10" s="1"/>
  <c r="J184" i="10" s="1"/>
  <c r="J188" i="10" s="1"/>
  <c r="J192" i="10" s="1"/>
  <c r="J196" i="10" s="1"/>
  <c r="L82" i="10"/>
  <c r="L83" i="10" s="1"/>
  <c r="L84" i="10" s="1"/>
  <c r="L101" i="10" s="1"/>
  <c r="L104" i="10" s="1"/>
  <c r="L107" i="10" s="1"/>
  <c r="I82" i="10"/>
  <c r="I180" i="10" s="1"/>
  <c r="I184" i="10" s="1"/>
  <c r="I188" i="10" s="1"/>
  <c r="I192" i="10" s="1"/>
  <c r="I196" i="10" s="1"/>
  <c r="D82" i="10"/>
  <c r="K82" i="10"/>
  <c r="G82" i="10"/>
  <c r="M89" i="10"/>
  <c r="L90" i="10" s="1"/>
  <c r="C82" i="10"/>
  <c r="F180" i="10"/>
  <c r="F184" i="10" s="1"/>
  <c r="F188" i="10" s="1"/>
  <c r="F192" i="10" s="1"/>
  <c r="F196" i="10" s="1"/>
  <c r="F83" i="10"/>
  <c r="F84" i="10" s="1"/>
  <c r="F101" i="10" s="1"/>
  <c r="F104" i="10" s="1"/>
  <c r="F107" i="10" s="1"/>
  <c r="M39" i="10"/>
  <c r="M40" i="10" s="1"/>
  <c r="M44" i="10"/>
  <c r="M45" i="10" s="1"/>
  <c r="B181" i="10"/>
  <c r="E82" i="10"/>
  <c r="H82" i="10"/>
  <c r="M243" i="10"/>
  <c r="C246" i="10"/>
  <c r="D12" i="11"/>
  <c r="D16" i="11" s="1"/>
  <c r="I83" i="10" l="1"/>
  <c r="I84" i="10" s="1"/>
  <c r="I101" i="10" s="1"/>
  <c r="I104" i="10" s="1"/>
  <c r="I107" i="10" s="1"/>
  <c r="I111" i="10" s="1"/>
  <c r="L180" i="10"/>
  <c r="L184" i="10" s="1"/>
  <c r="L188" i="10" s="1"/>
  <c r="L192" i="10" s="1"/>
  <c r="L196" i="10" s="1"/>
  <c r="J83" i="10"/>
  <c r="J84" i="10" s="1"/>
  <c r="J101" i="10" s="1"/>
  <c r="J104" i="10" s="1"/>
  <c r="J107" i="10" s="1"/>
  <c r="J122" i="10" s="1"/>
  <c r="E90" i="10"/>
  <c r="E181" i="10" s="1"/>
  <c r="E185" i="10" s="1"/>
  <c r="E189" i="10" s="1"/>
  <c r="E193" i="10" s="1"/>
  <c r="E197" i="10" s="1"/>
  <c r="C90" i="10"/>
  <c r="L181" i="10"/>
  <c r="L185" i="10" s="1"/>
  <c r="L189" i="10" s="1"/>
  <c r="L193" i="10" s="1"/>
  <c r="L197" i="10" s="1"/>
  <c r="L91" i="10"/>
  <c r="L92" i="10" s="1"/>
  <c r="L102" i="10" s="1"/>
  <c r="L105" i="10" s="1"/>
  <c r="L108" i="10" s="1"/>
  <c r="K90" i="10"/>
  <c r="H90" i="10"/>
  <c r="J90" i="10"/>
  <c r="C180" i="10"/>
  <c r="M82" i="10"/>
  <c r="C83" i="10"/>
  <c r="K180" i="10"/>
  <c r="K184" i="10" s="1"/>
  <c r="K188" i="10" s="1"/>
  <c r="K192" i="10" s="1"/>
  <c r="K196" i="10" s="1"/>
  <c r="K83" i="10"/>
  <c r="K84" i="10" s="1"/>
  <c r="K101" i="10" s="1"/>
  <c r="K104" i="10" s="1"/>
  <c r="K107" i="10" s="1"/>
  <c r="H180" i="10"/>
  <c r="H184" i="10" s="1"/>
  <c r="H188" i="10" s="1"/>
  <c r="H192" i="10" s="1"/>
  <c r="H196" i="10" s="1"/>
  <c r="H83" i="10"/>
  <c r="H84" i="10" s="1"/>
  <c r="H101" i="10" s="1"/>
  <c r="H104" i="10" s="1"/>
  <c r="H107" i="10" s="1"/>
  <c r="G90" i="10"/>
  <c r="D180" i="10"/>
  <c r="D184" i="10" s="1"/>
  <c r="D188" i="10" s="1"/>
  <c r="D192" i="10" s="1"/>
  <c r="D196" i="10" s="1"/>
  <c r="D83" i="10"/>
  <c r="D84" i="10" s="1"/>
  <c r="D101" i="10" s="1"/>
  <c r="D104" i="10" s="1"/>
  <c r="D107" i="10" s="1"/>
  <c r="L122" i="10"/>
  <c r="L111" i="10"/>
  <c r="F122" i="10"/>
  <c r="F111" i="10"/>
  <c r="D90" i="10"/>
  <c r="E180" i="10"/>
  <c r="E184" i="10" s="1"/>
  <c r="E188" i="10" s="1"/>
  <c r="E192" i="10" s="1"/>
  <c r="E196" i="10" s="1"/>
  <c r="E83" i="10"/>
  <c r="E84" i="10" s="1"/>
  <c r="E101" i="10" s="1"/>
  <c r="E104" i="10" s="1"/>
  <c r="E107" i="10" s="1"/>
  <c r="F90" i="10"/>
  <c r="G180" i="10"/>
  <c r="G184" i="10" s="1"/>
  <c r="G188" i="10" s="1"/>
  <c r="G192" i="10" s="1"/>
  <c r="G196" i="10" s="1"/>
  <c r="G83" i="10"/>
  <c r="G84" i="10" s="1"/>
  <c r="G101" i="10" s="1"/>
  <c r="G104" i="10" s="1"/>
  <c r="G107" i="10" s="1"/>
  <c r="I90" i="10"/>
  <c r="AA8" i="11"/>
  <c r="K97" i="11"/>
  <c r="G97" i="11"/>
  <c r="W8" i="11"/>
  <c r="J97" i="11"/>
  <c r="Z8" i="11"/>
  <c r="D97" i="11"/>
  <c r="T8" i="11"/>
  <c r="I97" i="11"/>
  <c r="Y8" i="11"/>
  <c r="L97" i="11"/>
  <c r="AB8" i="11"/>
  <c r="E97" i="11"/>
  <c r="U8" i="11"/>
  <c r="H97" i="11"/>
  <c r="X8" i="11"/>
  <c r="F97" i="11"/>
  <c r="V8" i="11"/>
  <c r="M246" i="10"/>
  <c r="B247" i="10" s="1"/>
  <c r="C251" i="10"/>
  <c r="C36" i="10" s="1"/>
  <c r="I122" i="10" l="1"/>
  <c r="J111" i="10"/>
  <c r="E91" i="10"/>
  <c r="E92" i="10" s="1"/>
  <c r="E102" i="10" s="1"/>
  <c r="E105" i="10" s="1"/>
  <c r="E108" i="10" s="1"/>
  <c r="E123" i="10" s="1"/>
  <c r="F181" i="10"/>
  <c r="F185" i="10" s="1"/>
  <c r="F189" i="10" s="1"/>
  <c r="F193" i="10" s="1"/>
  <c r="F197" i="10" s="1"/>
  <c r="F91" i="10"/>
  <c r="F92" i="10" s="1"/>
  <c r="F102" i="10" s="1"/>
  <c r="F105" i="10" s="1"/>
  <c r="F108" i="10" s="1"/>
  <c r="D122" i="10"/>
  <c r="D111" i="10"/>
  <c r="K181" i="10"/>
  <c r="K185" i="10" s="1"/>
  <c r="K189" i="10" s="1"/>
  <c r="K193" i="10" s="1"/>
  <c r="K197" i="10" s="1"/>
  <c r="K91" i="10"/>
  <c r="K92" i="10" s="1"/>
  <c r="K102" i="10" s="1"/>
  <c r="K105" i="10" s="1"/>
  <c r="K108" i="10" s="1"/>
  <c r="E122" i="10"/>
  <c r="E111" i="10"/>
  <c r="M180" i="10"/>
  <c r="C184" i="10"/>
  <c r="L123" i="10"/>
  <c r="L112" i="10"/>
  <c r="G181" i="10"/>
  <c r="G185" i="10" s="1"/>
  <c r="G189" i="10" s="1"/>
  <c r="G193" i="10" s="1"/>
  <c r="G197" i="10" s="1"/>
  <c r="G91" i="10"/>
  <c r="G92" i="10" s="1"/>
  <c r="G102" i="10" s="1"/>
  <c r="G105" i="10" s="1"/>
  <c r="G108" i="10" s="1"/>
  <c r="J181" i="10"/>
  <c r="J185" i="10" s="1"/>
  <c r="J189" i="10" s="1"/>
  <c r="J193" i="10" s="1"/>
  <c r="J197" i="10" s="1"/>
  <c r="J91" i="10"/>
  <c r="J92" i="10" s="1"/>
  <c r="J102" i="10" s="1"/>
  <c r="J105" i="10" s="1"/>
  <c r="J108" i="10" s="1"/>
  <c r="H122" i="10"/>
  <c r="H111" i="10"/>
  <c r="C181" i="10"/>
  <c r="M90" i="10"/>
  <c r="C91" i="10"/>
  <c r="C84" i="10"/>
  <c r="M83" i="10"/>
  <c r="D181" i="10"/>
  <c r="D185" i="10" s="1"/>
  <c r="D189" i="10" s="1"/>
  <c r="D193" i="10" s="1"/>
  <c r="D197" i="10" s="1"/>
  <c r="D91" i="10"/>
  <c r="D92" i="10" s="1"/>
  <c r="D102" i="10" s="1"/>
  <c r="D105" i="10" s="1"/>
  <c r="D108" i="10" s="1"/>
  <c r="G111" i="10"/>
  <c r="G122" i="10"/>
  <c r="I181" i="10"/>
  <c r="I185" i="10" s="1"/>
  <c r="I189" i="10" s="1"/>
  <c r="I193" i="10" s="1"/>
  <c r="I197" i="10" s="1"/>
  <c r="I91" i="10"/>
  <c r="I92" i="10" s="1"/>
  <c r="I102" i="10" s="1"/>
  <c r="I105" i="10" s="1"/>
  <c r="I108" i="10" s="1"/>
  <c r="K111" i="10"/>
  <c r="K122" i="10"/>
  <c r="H181" i="10"/>
  <c r="H185" i="10" s="1"/>
  <c r="H189" i="10" s="1"/>
  <c r="H193" i="10" s="1"/>
  <c r="H197" i="10" s="1"/>
  <c r="H91" i="10"/>
  <c r="H92" i="10" s="1"/>
  <c r="H102" i="10" s="1"/>
  <c r="H105" i="10" s="1"/>
  <c r="H108" i="10" s="1"/>
  <c r="X25" i="11"/>
  <c r="X32" i="11"/>
  <c r="X29" i="11"/>
  <c r="U25" i="11"/>
  <c r="U32" i="11"/>
  <c r="U29" i="11"/>
  <c r="Y25" i="11"/>
  <c r="Y29" i="11"/>
  <c r="Y32" i="11"/>
  <c r="Z25" i="11"/>
  <c r="Z32" i="11"/>
  <c r="Z29" i="11"/>
  <c r="M251" i="10"/>
  <c r="V32" i="11"/>
  <c r="V29" i="11"/>
  <c r="V25" i="11"/>
  <c r="W29" i="11"/>
  <c r="W25" i="11"/>
  <c r="W32" i="11"/>
  <c r="AA25" i="11"/>
  <c r="AA29" i="11"/>
  <c r="AA32" i="11"/>
  <c r="AB25" i="11"/>
  <c r="AB29" i="11"/>
  <c r="AB32" i="11"/>
  <c r="T25" i="11"/>
  <c r="T29" i="11"/>
  <c r="T32" i="11"/>
  <c r="E112" i="10" l="1"/>
  <c r="C101" i="10"/>
  <c r="M84" i="10"/>
  <c r="G112" i="10"/>
  <c r="G123" i="10"/>
  <c r="K112" i="10"/>
  <c r="K123" i="10"/>
  <c r="C92" i="10"/>
  <c r="M91" i="10"/>
  <c r="I123" i="10"/>
  <c r="I112" i="10"/>
  <c r="H112" i="10"/>
  <c r="H123" i="10"/>
  <c r="M181" i="10"/>
  <c r="C185" i="10"/>
  <c r="C188" i="10"/>
  <c r="M184" i="10"/>
  <c r="F112" i="10"/>
  <c r="F123" i="10"/>
  <c r="J112" i="10"/>
  <c r="J123" i="10"/>
  <c r="D123" i="10"/>
  <c r="D112" i="10"/>
  <c r="C47" i="10"/>
  <c r="C42" i="10"/>
  <c r="M185" i="10" l="1"/>
  <c r="C189" i="10"/>
  <c r="M92" i="10"/>
  <c r="C102" i="10"/>
  <c r="M188" i="10"/>
  <c r="B188" i="10" s="1"/>
  <c r="C192" i="10"/>
  <c r="M101" i="10"/>
  <c r="C104" i="10"/>
  <c r="C107" i="10" s="1"/>
  <c r="M47" i="10"/>
  <c r="C12" i="11"/>
  <c r="C105" i="10" l="1"/>
  <c r="C108" i="10" s="1"/>
  <c r="M102" i="10"/>
  <c r="M189" i="10"/>
  <c r="B189" i="10" s="1"/>
  <c r="C193" i="10"/>
  <c r="M107" i="10"/>
  <c r="N107" i="10" s="1"/>
  <c r="C122" i="10"/>
  <c r="C111" i="10"/>
  <c r="M192" i="10"/>
  <c r="C196" i="10"/>
  <c r="M196" i="10" s="1"/>
  <c r="C16" i="11"/>
  <c r="M12" i="11"/>
  <c r="M193" i="10" l="1"/>
  <c r="C197" i="10"/>
  <c r="M111" i="10"/>
  <c r="C114" i="10" s="1"/>
  <c r="C118" i="10" s="1"/>
  <c r="C200" i="10"/>
  <c r="E200" i="10"/>
  <c r="E204" i="10" s="1"/>
  <c r="E208" i="10" s="1"/>
  <c r="E212" i="10" s="1"/>
  <c r="E216" i="10" s="1"/>
  <c r="J200" i="10"/>
  <c r="J204" i="10" s="1"/>
  <c r="J208" i="10" s="1"/>
  <c r="J212" i="10" s="1"/>
  <c r="J216" i="10" s="1"/>
  <c r="L200" i="10"/>
  <c r="L204" i="10" s="1"/>
  <c r="L208" i="10" s="1"/>
  <c r="L212" i="10" s="1"/>
  <c r="L216" i="10" s="1"/>
  <c r="H200" i="10"/>
  <c r="H204" i="10" s="1"/>
  <c r="H208" i="10" s="1"/>
  <c r="H212" i="10" s="1"/>
  <c r="H216" i="10" s="1"/>
  <c r="I200" i="10"/>
  <c r="I204" i="10" s="1"/>
  <c r="I208" i="10" s="1"/>
  <c r="I212" i="10" s="1"/>
  <c r="I216" i="10" s="1"/>
  <c r="G200" i="10"/>
  <c r="G204" i="10" s="1"/>
  <c r="G208" i="10" s="1"/>
  <c r="G212" i="10" s="1"/>
  <c r="G216" i="10" s="1"/>
  <c r="F200" i="10"/>
  <c r="F204" i="10" s="1"/>
  <c r="F208" i="10" s="1"/>
  <c r="F212" i="10" s="1"/>
  <c r="F216" i="10" s="1"/>
  <c r="D200" i="10"/>
  <c r="D204" i="10" s="1"/>
  <c r="D208" i="10" s="1"/>
  <c r="D212" i="10" s="1"/>
  <c r="D216" i="10" s="1"/>
  <c r="K200" i="10"/>
  <c r="K204" i="10" s="1"/>
  <c r="K208" i="10" s="1"/>
  <c r="K212" i="10" s="1"/>
  <c r="K216" i="10" s="1"/>
  <c r="M108" i="10"/>
  <c r="N108" i="10" s="1"/>
  <c r="C112" i="10"/>
  <c r="C123" i="10"/>
  <c r="S8" i="11"/>
  <c r="M16" i="11"/>
  <c r="C97" i="11"/>
  <c r="C126" i="10" l="1"/>
  <c r="M112" i="10"/>
  <c r="C115" i="10" s="1"/>
  <c r="C119" i="10" s="1"/>
  <c r="C204" i="10"/>
  <c r="M200" i="10"/>
  <c r="D114" i="10"/>
  <c r="D118" i="10" s="1"/>
  <c r="D126" i="10" s="1"/>
  <c r="D130" i="10" s="1"/>
  <c r="D134" i="10" s="1"/>
  <c r="L114" i="10"/>
  <c r="L118" i="10" s="1"/>
  <c r="L126" i="10" s="1"/>
  <c r="L130" i="10" s="1"/>
  <c r="L134" i="10" s="1"/>
  <c r="J114" i="10"/>
  <c r="J118" i="10" s="1"/>
  <c r="J126" i="10" s="1"/>
  <c r="J130" i="10" s="1"/>
  <c r="J134" i="10" s="1"/>
  <c r="I114" i="10"/>
  <c r="I118" i="10" s="1"/>
  <c r="I126" i="10" s="1"/>
  <c r="I130" i="10" s="1"/>
  <c r="I134" i="10" s="1"/>
  <c r="E114" i="10"/>
  <c r="E118" i="10" s="1"/>
  <c r="E126" i="10" s="1"/>
  <c r="E130" i="10" s="1"/>
  <c r="E134" i="10" s="1"/>
  <c r="H114" i="10"/>
  <c r="H118" i="10" s="1"/>
  <c r="H126" i="10" s="1"/>
  <c r="H130" i="10" s="1"/>
  <c r="H134" i="10" s="1"/>
  <c r="F114" i="10"/>
  <c r="F118" i="10" s="1"/>
  <c r="F126" i="10" s="1"/>
  <c r="F130" i="10" s="1"/>
  <c r="F134" i="10" s="1"/>
  <c r="K114" i="10"/>
  <c r="K118" i="10" s="1"/>
  <c r="K126" i="10" s="1"/>
  <c r="K130" i="10" s="1"/>
  <c r="K134" i="10" s="1"/>
  <c r="G114" i="10"/>
  <c r="G118" i="10" s="1"/>
  <c r="G126" i="10" s="1"/>
  <c r="G130" i="10" s="1"/>
  <c r="G134" i="10" s="1"/>
  <c r="M197" i="10"/>
  <c r="C201" i="10" s="1"/>
  <c r="S25" i="11"/>
  <c r="AC25" i="11" s="1"/>
  <c r="AC8" i="11"/>
  <c r="S29" i="11"/>
  <c r="S32" i="11"/>
  <c r="C127" i="10" l="1"/>
  <c r="C205" i="10"/>
  <c r="M204" i="10"/>
  <c r="C208" i="10"/>
  <c r="H115" i="10"/>
  <c r="H119" i="10" s="1"/>
  <c r="H127" i="10" s="1"/>
  <c r="H131" i="10" s="1"/>
  <c r="H135" i="10" s="1"/>
  <c r="F115" i="10"/>
  <c r="F119" i="10" s="1"/>
  <c r="F127" i="10" s="1"/>
  <c r="F131" i="10" s="1"/>
  <c r="F135" i="10" s="1"/>
  <c r="I115" i="10"/>
  <c r="I119" i="10" s="1"/>
  <c r="I127" i="10" s="1"/>
  <c r="I131" i="10" s="1"/>
  <c r="I135" i="10" s="1"/>
  <c r="L115" i="10"/>
  <c r="L119" i="10" s="1"/>
  <c r="L127" i="10" s="1"/>
  <c r="L131" i="10" s="1"/>
  <c r="L135" i="10" s="1"/>
  <c r="G115" i="10"/>
  <c r="G119" i="10" s="1"/>
  <c r="G127" i="10" s="1"/>
  <c r="G131" i="10" s="1"/>
  <c r="G135" i="10" s="1"/>
  <c r="E115" i="10"/>
  <c r="E119" i="10" s="1"/>
  <c r="E127" i="10" s="1"/>
  <c r="E131" i="10" s="1"/>
  <c r="E135" i="10" s="1"/>
  <c r="D115" i="10"/>
  <c r="D119" i="10" s="1"/>
  <c r="D127" i="10" s="1"/>
  <c r="D131" i="10" s="1"/>
  <c r="D135" i="10" s="1"/>
  <c r="K115" i="10"/>
  <c r="K119" i="10" s="1"/>
  <c r="K127" i="10" s="1"/>
  <c r="K131" i="10" s="1"/>
  <c r="K135" i="10" s="1"/>
  <c r="J115" i="10"/>
  <c r="J119" i="10" s="1"/>
  <c r="J127" i="10" s="1"/>
  <c r="J131" i="10" s="1"/>
  <c r="J135" i="10" s="1"/>
  <c r="M118" i="10"/>
  <c r="E201" i="10"/>
  <c r="E205" i="10" s="1"/>
  <c r="E209" i="10" s="1"/>
  <c r="E213" i="10" s="1"/>
  <c r="E217" i="10" s="1"/>
  <c r="I201" i="10"/>
  <c r="I205" i="10" s="1"/>
  <c r="I209" i="10" s="1"/>
  <c r="I213" i="10" s="1"/>
  <c r="I217" i="10" s="1"/>
  <c r="K201" i="10"/>
  <c r="K205" i="10" s="1"/>
  <c r="K209" i="10" s="1"/>
  <c r="K213" i="10" s="1"/>
  <c r="K217" i="10" s="1"/>
  <c r="L201" i="10"/>
  <c r="L205" i="10" s="1"/>
  <c r="L209" i="10" s="1"/>
  <c r="L213" i="10" s="1"/>
  <c r="L217" i="10" s="1"/>
  <c r="H201" i="10"/>
  <c r="H205" i="10" s="1"/>
  <c r="H209" i="10" s="1"/>
  <c r="H213" i="10" s="1"/>
  <c r="H217" i="10" s="1"/>
  <c r="J201" i="10"/>
  <c r="J205" i="10" s="1"/>
  <c r="J209" i="10" s="1"/>
  <c r="J213" i="10" s="1"/>
  <c r="J217" i="10" s="1"/>
  <c r="D201" i="10"/>
  <c r="D205" i="10" s="1"/>
  <c r="D209" i="10" s="1"/>
  <c r="D213" i="10" s="1"/>
  <c r="D217" i="10" s="1"/>
  <c r="G201" i="10"/>
  <c r="G205" i="10" s="1"/>
  <c r="G209" i="10" s="1"/>
  <c r="G213" i="10" s="1"/>
  <c r="G217" i="10" s="1"/>
  <c r="F201" i="10"/>
  <c r="F205" i="10" s="1"/>
  <c r="F209" i="10" s="1"/>
  <c r="F213" i="10" s="1"/>
  <c r="F217" i="10" s="1"/>
  <c r="C130" i="10"/>
  <c r="M126" i="10"/>
  <c r="AD25" i="11"/>
  <c r="AE25" i="11" s="1"/>
  <c r="M21" i="11" s="1"/>
  <c r="N126" i="10" l="1"/>
  <c r="L72" i="11"/>
  <c r="L73" i="11" s="1"/>
  <c r="E72" i="11"/>
  <c r="E73" i="11" s="1"/>
  <c r="J72" i="11"/>
  <c r="J73" i="11" s="1"/>
  <c r="C72" i="11"/>
  <c r="C73" i="11" s="1"/>
  <c r="K72" i="11"/>
  <c r="K73" i="11" s="1"/>
  <c r="I72" i="11"/>
  <c r="I73" i="11" s="1"/>
  <c r="D72" i="11"/>
  <c r="D73" i="11" s="1"/>
  <c r="G72" i="11"/>
  <c r="G73" i="11" s="1"/>
  <c r="H72" i="11"/>
  <c r="H73" i="11" s="1"/>
  <c r="M201" i="10"/>
  <c r="C134" i="10"/>
  <c r="M134" i="10" s="1"/>
  <c r="C212" i="10"/>
  <c r="M208" i="10"/>
  <c r="B208" i="10" s="1"/>
  <c r="M205" i="10"/>
  <c r="C209" i="10"/>
  <c r="M119" i="10"/>
  <c r="M127" i="10"/>
  <c r="C131" i="10"/>
  <c r="C135" i="10" s="1"/>
  <c r="F72" i="11"/>
  <c r="F73" i="11" s="1"/>
  <c r="M36" i="11"/>
  <c r="C216" i="10" l="1"/>
  <c r="M212" i="10"/>
  <c r="M135" i="10"/>
  <c r="C139" i="10" s="1"/>
  <c r="C138" i="10"/>
  <c r="C142" i="10" s="1"/>
  <c r="C146" i="10" s="1"/>
  <c r="C154" i="10" s="1"/>
  <c r="F138" i="10"/>
  <c r="F142" i="10" s="1"/>
  <c r="F146" i="10" s="1"/>
  <c r="F154" i="10" s="1"/>
  <c r="F158" i="10" s="1"/>
  <c r="F162" i="10" s="1"/>
  <c r="J138" i="10"/>
  <c r="J142" i="10" s="1"/>
  <c r="J146" i="10" s="1"/>
  <c r="J154" i="10" s="1"/>
  <c r="J158" i="10" s="1"/>
  <c r="J162" i="10" s="1"/>
  <c r="H138" i="10"/>
  <c r="H142" i="10" s="1"/>
  <c r="H146" i="10" s="1"/>
  <c r="H154" i="10" s="1"/>
  <c r="H158" i="10" s="1"/>
  <c r="H162" i="10" s="1"/>
  <c r="G138" i="10"/>
  <c r="G142" i="10" s="1"/>
  <c r="G146" i="10" s="1"/>
  <c r="G154" i="10" s="1"/>
  <c r="G158" i="10" s="1"/>
  <c r="G162" i="10" s="1"/>
  <c r="E138" i="10"/>
  <c r="E142" i="10" s="1"/>
  <c r="E146" i="10" s="1"/>
  <c r="E154" i="10" s="1"/>
  <c r="E158" i="10" s="1"/>
  <c r="E162" i="10" s="1"/>
  <c r="D138" i="10"/>
  <c r="D142" i="10" s="1"/>
  <c r="D146" i="10" s="1"/>
  <c r="D154" i="10" s="1"/>
  <c r="D158" i="10" s="1"/>
  <c r="D162" i="10" s="1"/>
  <c r="K138" i="10"/>
  <c r="K142" i="10" s="1"/>
  <c r="K146" i="10" s="1"/>
  <c r="K154" i="10" s="1"/>
  <c r="K158" i="10" s="1"/>
  <c r="K162" i="10" s="1"/>
  <c r="I138" i="10"/>
  <c r="I142" i="10" s="1"/>
  <c r="I146" i="10" s="1"/>
  <c r="I154" i="10" s="1"/>
  <c r="I158" i="10" s="1"/>
  <c r="I162" i="10" s="1"/>
  <c r="L138" i="10"/>
  <c r="L142" i="10" s="1"/>
  <c r="L146" i="10" s="1"/>
  <c r="L154" i="10" s="1"/>
  <c r="L158" i="10" s="1"/>
  <c r="L162" i="10" s="1"/>
  <c r="N127" i="10"/>
  <c r="C213" i="10"/>
  <c r="M209" i="10"/>
  <c r="B209" i="10" s="1"/>
  <c r="B179" i="11"/>
  <c r="M42" i="11"/>
  <c r="M73" i="11"/>
  <c r="E74" i="11" s="1"/>
  <c r="C143" i="10" l="1"/>
  <c r="C147" i="10" s="1"/>
  <c r="C155" i="10" s="1"/>
  <c r="C159" i="10" s="1"/>
  <c r="C163" i="10" s="1"/>
  <c r="J74" i="11"/>
  <c r="C74" i="11"/>
  <c r="K74" i="11"/>
  <c r="I74" i="11"/>
  <c r="I179" i="11" s="1"/>
  <c r="I183" i="11" s="1"/>
  <c r="I187" i="11" s="1"/>
  <c r="I191" i="11" s="1"/>
  <c r="I195" i="11" s="1"/>
  <c r="L74" i="11"/>
  <c r="H74" i="11"/>
  <c r="F74" i="11"/>
  <c r="F75" i="11" s="1"/>
  <c r="F76" i="11" s="1"/>
  <c r="F100" i="11" s="1"/>
  <c r="F103" i="11" s="1"/>
  <c r="F106" i="11" s="1"/>
  <c r="D74" i="11"/>
  <c r="G74" i="11"/>
  <c r="M154" i="10"/>
  <c r="N154" i="10" s="1"/>
  <c r="C158" i="10"/>
  <c r="C162" i="10" s="1"/>
  <c r="I139" i="10"/>
  <c r="I143" i="10" s="1"/>
  <c r="I147" i="10" s="1"/>
  <c r="I155" i="10" s="1"/>
  <c r="I159" i="10" s="1"/>
  <c r="I163" i="10" s="1"/>
  <c r="D139" i="10"/>
  <c r="D143" i="10" s="1"/>
  <c r="D147" i="10" s="1"/>
  <c r="D155" i="10" s="1"/>
  <c r="D159" i="10" s="1"/>
  <c r="D163" i="10" s="1"/>
  <c r="G139" i="10"/>
  <c r="G143" i="10" s="1"/>
  <c r="G147" i="10" s="1"/>
  <c r="G155" i="10" s="1"/>
  <c r="G159" i="10" s="1"/>
  <c r="G163" i="10" s="1"/>
  <c r="F139" i="10"/>
  <c r="F143" i="10" s="1"/>
  <c r="F147" i="10" s="1"/>
  <c r="F155" i="10" s="1"/>
  <c r="F159" i="10" s="1"/>
  <c r="F163" i="10" s="1"/>
  <c r="L139" i="10"/>
  <c r="L143" i="10" s="1"/>
  <c r="L147" i="10" s="1"/>
  <c r="L155" i="10" s="1"/>
  <c r="L159" i="10" s="1"/>
  <c r="L163" i="10" s="1"/>
  <c r="J139" i="10"/>
  <c r="J143" i="10" s="1"/>
  <c r="J147" i="10" s="1"/>
  <c r="J155" i="10" s="1"/>
  <c r="J159" i="10" s="1"/>
  <c r="J163" i="10" s="1"/>
  <c r="E139" i="10"/>
  <c r="E143" i="10" s="1"/>
  <c r="E147" i="10" s="1"/>
  <c r="E155" i="10" s="1"/>
  <c r="E159" i="10" s="1"/>
  <c r="E163" i="10" s="1"/>
  <c r="K139" i="10"/>
  <c r="K143" i="10" s="1"/>
  <c r="K147" i="10" s="1"/>
  <c r="K155" i="10" s="1"/>
  <c r="K159" i="10" s="1"/>
  <c r="K163" i="10" s="1"/>
  <c r="H139" i="10"/>
  <c r="H143" i="10" s="1"/>
  <c r="H147" i="10" s="1"/>
  <c r="H155" i="10" s="1"/>
  <c r="H159" i="10" s="1"/>
  <c r="H163" i="10" s="1"/>
  <c r="M213" i="10"/>
  <c r="C217" i="10"/>
  <c r="M216" i="10"/>
  <c r="C220" i="10" s="1"/>
  <c r="E75" i="11"/>
  <c r="E76" i="11" s="1"/>
  <c r="E100" i="11" s="1"/>
  <c r="E103" i="11" s="1"/>
  <c r="E106" i="11" s="1"/>
  <c r="E179" i="11"/>
  <c r="F179" i="11" l="1"/>
  <c r="F183" i="11" s="1"/>
  <c r="F187" i="11" s="1"/>
  <c r="F191" i="11" s="1"/>
  <c r="F195" i="11" s="1"/>
  <c r="H179" i="11"/>
  <c r="H183" i="11" s="1"/>
  <c r="H187" i="11" s="1"/>
  <c r="H191" i="11" s="1"/>
  <c r="H195" i="11" s="1"/>
  <c r="H75" i="11"/>
  <c r="H76" i="11" s="1"/>
  <c r="H100" i="11" s="1"/>
  <c r="H103" i="11" s="1"/>
  <c r="H106" i="11" s="1"/>
  <c r="D179" i="11"/>
  <c r="D183" i="11" s="1"/>
  <c r="D187" i="11" s="1"/>
  <c r="D191" i="11" s="1"/>
  <c r="D195" i="11" s="1"/>
  <c r="D75" i="11"/>
  <c r="D76" i="11" s="1"/>
  <c r="D100" i="11" s="1"/>
  <c r="D103" i="11" s="1"/>
  <c r="D106" i="11" s="1"/>
  <c r="M74" i="11"/>
  <c r="L179" i="11"/>
  <c r="L183" i="11" s="1"/>
  <c r="L187" i="11" s="1"/>
  <c r="L191" i="11" s="1"/>
  <c r="L195" i="11" s="1"/>
  <c r="L75" i="11"/>
  <c r="L76" i="11" s="1"/>
  <c r="L100" i="11" s="1"/>
  <c r="L103" i="11" s="1"/>
  <c r="L106" i="11" s="1"/>
  <c r="C179" i="11"/>
  <c r="C183" i="11" s="1"/>
  <c r="C187" i="11" s="1"/>
  <c r="C75" i="11"/>
  <c r="C76" i="11" s="1"/>
  <c r="C100" i="11" s="1"/>
  <c r="K179" i="11"/>
  <c r="K183" i="11" s="1"/>
  <c r="K187" i="11" s="1"/>
  <c r="K191" i="11" s="1"/>
  <c r="K195" i="11" s="1"/>
  <c r="K75" i="11"/>
  <c r="K76" i="11" s="1"/>
  <c r="K100" i="11" s="1"/>
  <c r="K103" i="11" s="1"/>
  <c r="K106" i="11" s="1"/>
  <c r="I75" i="11"/>
  <c r="I76" i="11" s="1"/>
  <c r="I100" i="11" s="1"/>
  <c r="I103" i="11" s="1"/>
  <c r="I106" i="11" s="1"/>
  <c r="I121" i="11" s="1"/>
  <c r="J179" i="11"/>
  <c r="J183" i="11" s="1"/>
  <c r="J187" i="11" s="1"/>
  <c r="J191" i="11" s="1"/>
  <c r="J195" i="11" s="1"/>
  <c r="J75" i="11"/>
  <c r="J76" i="11" s="1"/>
  <c r="J100" i="11" s="1"/>
  <c r="J103" i="11" s="1"/>
  <c r="J106" i="11" s="1"/>
  <c r="G179" i="11"/>
  <c r="G183" i="11" s="1"/>
  <c r="G187" i="11" s="1"/>
  <c r="G191" i="11" s="1"/>
  <c r="G195" i="11" s="1"/>
  <c r="G75" i="11"/>
  <c r="G76" i="11" s="1"/>
  <c r="G100" i="11" s="1"/>
  <c r="G103" i="11" s="1"/>
  <c r="G106" i="11" s="1"/>
  <c r="M217" i="10"/>
  <c r="C221" i="10" s="1"/>
  <c r="C224" i="10"/>
  <c r="M155" i="10"/>
  <c r="N155" i="10" s="1"/>
  <c r="M162" i="10"/>
  <c r="C166" i="10" s="1"/>
  <c r="C170" i="10" s="1"/>
  <c r="C174" i="10" s="1"/>
  <c r="C150" i="10" s="1"/>
  <c r="H220" i="10"/>
  <c r="H224" i="10" s="1"/>
  <c r="H227" i="10" s="1"/>
  <c r="H232" i="10" s="1"/>
  <c r="H236" i="10" s="1"/>
  <c r="I220" i="10"/>
  <c r="I224" i="10" s="1"/>
  <c r="I227" i="10" s="1"/>
  <c r="I232" i="10" s="1"/>
  <c r="I236" i="10" s="1"/>
  <c r="J220" i="10"/>
  <c r="J224" i="10" s="1"/>
  <c r="J227" i="10" s="1"/>
  <c r="J232" i="10" s="1"/>
  <c r="J236" i="10" s="1"/>
  <c r="L220" i="10"/>
  <c r="L224" i="10" s="1"/>
  <c r="L227" i="10" s="1"/>
  <c r="L232" i="10" s="1"/>
  <c r="L236" i="10" s="1"/>
  <c r="E220" i="10"/>
  <c r="E224" i="10" s="1"/>
  <c r="E227" i="10" s="1"/>
  <c r="E232" i="10" s="1"/>
  <c r="E236" i="10" s="1"/>
  <c r="K220" i="10"/>
  <c r="K224" i="10" s="1"/>
  <c r="K227" i="10" s="1"/>
  <c r="K232" i="10" s="1"/>
  <c r="K236" i="10" s="1"/>
  <c r="F220" i="10"/>
  <c r="F224" i="10" s="1"/>
  <c r="F227" i="10" s="1"/>
  <c r="F232" i="10" s="1"/>
  <c r="F236" i="10" s="1"/>
  <c r="G220" i="10"/>
  <c r="G224" i="10" s="1"/>
  <c r="G227" i="10" s="1"/>
  <c r="G232" i="10" s="1"/>
  <c r="G236" i="10" s="1"/>
  <c r="D220" i="10"/>
  <c r="D224" i="10" s="1"/>
  <c r="D227" i="10" s="1"/>
  <c r="D232" i="10" s="1"/>
  <c r="D236" i="10" s="1"/>
  <c r="M163" i="10"/>
  <c r="C167" i="10" s="1"/>
  <c r="E183" i="11"/>
  <c r="E187" i="11" s="1"/>
  <c r="E191" i="11" s="1"/>
  <c r="E195" i="11" s="1"/>
  <c r="E121" i="11"/>
  <c r="E110" i="11"/>
  <c r="F121" i="11"/>
  <c r="F110" i="11"/>
  <c r="C171" i="10" l="1"/>
  <c r="C175" i="10" s="1"/>
  <c r="C151" i="10" s="1"/>
  <c r="I110" i="11"/>
  <c r="M76" i="11"/>
  <c r="H167" i="10"/>
  <c r="H171" i="10" s="1"/>
  <c r="H175" i="10" s="1"/>
  <c r="H151" i="10" s="1"/>
  <c r="D121" i="11"/>
  <c r="D110" i="11"/>
  <c r="J121" i="11"/>
  <c r="J110" i="11"/>
  <c r="M75" i="11"/>
  <c r="M179" i="11"/>
  <c r="H110" i="11"/>
  <c r="H121" i="11"/>
  <c r="L110" i="11"/>
  <c r="L121" i="11"/>
  <c r="K121" i="11"/>
  <c r="K110" i="11"/>
  <c r="G121" i="11"/>
  <c r="G110" i="11"/>
  <c r="C225" i="10"/>
  <c r="D167" i="10"/>
  <c r="D171" i="10" s="1"/>
  <c r="D175" i="10" s="1"/>
  <c r="D151" i="10" s="1"/>
  <c r="K166" i="10"/>
  <c r="K170" i="10" s="1"/>
  <c r="K174" i="10" s="1"/>
  <c r="K150" i="10" s="1"/>
  <c r="D166" i="10"/>
  <c r="D170" i="10" s="1"/>
  <c r="D174" i="10" s="1"/>
  <c r="D150" i="10" s="1"/>
  <c r="J166" i="10"/>
  <c r="J170" i="10" s="1"/>
  <c r="J174" i="10" s="1"/>
  <c r="J150" i="10" s="1"/>
  <c r="G166" i="10"/>
  <c r="G170" i="10" s="1"/>
  <c r="G174" i="10" s="1"/>
  <c r="G150" i="10" s="1"/>
  <c r="L166" i="10"/>
  <c r="L170" i="10" s="1"/>
  <c r="L174" i="10" s="1"/>
  <c r="L150" i="10" s="1"/>
  <c r="F166" i="10"/>
  <c r="F170" i="10" s="1"/>
  <c r="F174" i="10" s="1"/>
  <c r="F150" i="10" s="1"/>
  <c r="I166" i="10"/>
  <c r="I170" i="10" s="1"/>
  <c r="I174" i="10" s="1"/>
  <c r="I150" i="10" s="1"/>
  <c r="E166" i="10"/>
  <c r="E170" i="10" s="1"/>
  <c r="E174" i="10" s="1"/>
  <c r="E150" i="10" s="1"/>
  <c r="H166" i="10"/>
  <c r="H170" i="10" s="1"/>
  <c r="H174" i="10" s="1"/>
  <c r="H150" i="10" s="1"/>
  <c r="G167" i="10"/>
  <c r="G171" i="10" s="1"/>
  <c r="G175" i="10" s="1"/>
  <c r="G151" i="10" s="1"/>
  <c r="K167" i="10"/>
  <c r="K171" i="10" s="1"/>
  <c r="K175" i="10" s="1"/>
  <c r="K151" i="10" s="1"/>
  <c r="D221" i="10"/>
  <c r="D225" i="10" s="1"/>
  <c r="D228" i="10" s="1"/>
  <c r="D233" i="10" s="1"/>
  <c r="D237" i="10" s="1"/>
  <c r="F221" i="10"/>
  <c r="F225" i="10" s="1"/>
  <c r="F228" i="10" s="1"/>
  <c r="F233" i="10" s="1"/>
  <c r="F237" i="10" s="1"/>
  <c r="K221" i="10"/>
  <c r="K225" i="10" s="1"/>
  <c r="K228" i="10" s="1"/>
  <c r="K233" i="10" s="1"/>
  <c r="K237" i="10" s="1"/>
  <c r="E221" i="10"/>
  <c r="E225" i="10" s="1"/>
  <c r="E228" i="10" s="1"/>
  <c r="E233" i="10" s="1"/>
  <c r="E237" i="10" s="1"/>
  <c r="J221" i="10"/>
  <c r="J225" i="10" s="1"/>
  <c r="J228" i="10" s="1"/>
  <c r="J233" i="10" s="1"/>
  <c r="J237" i="10" s="1"/>
  <c r="H221" i="10"/>
  <c r="H225" i="10" s="1"/>
  <c r="H228" i="10" s="1"/>
  <c r="H233" i="10" s="1"/>
  <c r="H237" i="10" s="1"/>
  <c r="I221" i="10"/>
  <c r="I225" i="10" s="1"/>
  <c r="I228" i="10" s="1"/>
  <c r="I233" i="10" s="1"/>
  <c r="I237" i="10" s="1"/>
  <c r="G221" i="10"/>
  <c r="G225" i="10" s="1"/>
  <c r="G228" i="10" s="1"/>
  <c r="G233" i="10" s="1"/>
  <c r="G237" i="10" s="1"/>
  <c r="L221" i="10"/>
  <c r="L225" i="10" s="1"/>
  <c r="L228" i="10" s="1"/>
  <c r="L233" i="10" s="1"/>
  <c r="L237" i="10" s="1"/>
  <c r="M220" i="10"/>
  <c r="F167" i="10"/>
  <c r="F171" i="10" s="1"/>
  <c r="F175" i="10" s="1"/>
  <c r="F151" i="10" s="1"/>
  <c r="L167" i="10"/>
  <c r="L171" i="10" s="1"/>
  <c r="L175" i="10" s="1"/>
  <c r="L151" i="10" s="1"/>
  <c r="M224" i="10"/>
  <c r="C227" i="10"/>
  <c r="E167" i="10"/>
  <c r="E171" i="10" s="1"/>
  <c r="E175" i="10" s="1"/>
  <c r="E151" i="10" s="1"/>
  <c r="I167" i="10"/>
  <c r="I171" i="10" s="1"/>
  <c r="I175" i="10" s="1"/>
  <c r="I151" i="10" s="1"/>
  <c r="J167" i="10"/>
  <c r="J171" i="10" s="1"/>
  <c r="J175" i="10" s="1"/>
  <c r="J151" i="10" s="1"/>
  <c r="M183" i="11"/>
  <c r="M187" i="11"/>
  <c r="B187" i="11" s="1"/>
  <c r="C191" i="11"/>
  <c r="M100" i="11"/>
  <c r="C103" i="11"/>
  <c r="C106" i="11" s="1"/>
  <c r="M227" i="10" l="1"/>
  <c r="B228" i="10" s="1"/>
  <c r="C232" i="10"/>
  <c r="C236" i="10" s="1"/>
  <c r="M236" i="10" s="1"/>
  <c r="M225" i="10"/>
  <c r="C228" i="10"/>
  <c r="M221" i="10"/>
  <c r="M106" i="11"/>
  <c r="N106" i="11" s="1"/>
  <c r="C110" i="11"/>
  <c r="M110" i="11" s="1"/>
  <c r="C121" i="11"/>
  <c r="C195" i="11"/>
  <c r="M195" i="11" s="1"/>
  <c r="M191" i="11"/>
  <c r="C240" i="10" l="1"/>
  <c r="D240" i="10"/>
  <c r="D244" i="10" s="1"/>
  <c r="D247" i="10" s="1"/>
  <c r="D252" i="10" s="1"/>
  <c r="D37" i="10" s="1"/>
  <c r="E240" i="10"/>
  <c r="E244" i="10" s="1"/>
  <c r="E247" i="10" s="1"/>
  <c r="E252" i="10" s="1"/>
  <c r="E37" i="10" s="1"/>
  <c r="F240" i="10"/>
  <c r="F244" i="10" s="1"/>
  <c r="F247" i="10" s="1"/>
  <c r="F252" i="10" s="1"/>
  <c r="F37" i="10" s="1"/>
  <c r="L240" i="10"/>
  <c r="L244" i="10" s="1"/>
  <c r="L247" i="10" s="1"/>
  <c r="L252" i="10" s="1"/>
  <c r="L37" i="10" s="1"/>
  <c r="K240" i="10"/>
  <c r="K244" i="10" s="1"/>
  <c r="K247" i="10" s="1"/>
  <c r="K252" i="10" s="1"/>
  <c r="K37" i="10" s="1"/>
  <c r="J240" i="10"/>
  <c r="J244" i="10" s="1"/>
  <c r="J247" i="10" s="1"/>
  <c r="J252" i="10" s="1"/>
  <c r="J37" i="10" s="1"/>
  <c r="I240" i="10"/>
  <c r="I244" i="10" s="1"/>
  <c r="I247" i="10" s="1"/>
  <c r="I252" i="10" s="1"/>
  <c r="I37" i="10" s="1"/>
  <c r="G240" i="10"/>
  <c r="G244" i="10" s="1"/>
  <c r="G247" i="10" s="1"/>
  <c r="G252" i="10" s="1"/>
  <c r="G37" i="10" s="1"/>
  <c r="H240" i="10"/>
  <c r="H244" i="10" s="1"/>
  <c r="H247" i="10" s="1"/>
  <c r="H252" i="10" s="1"/>
  <c r="H37" i="10" s="1"/>
  <c r="M228" i="10"/>
  <c r="B229" i="10" s="1"/>
  <c r="C233" i="10"/>
  <c r="C237" i="10" s="1"/>
  <c r="C113" i="11"/>
  <c r="C117" i="11" s="1"/>
  <c r="K113" i="11"/>
  <c r="K117" i="11" s="1"/>
  <c r="K125" i="11" s="1"/>
  <c r="K129" i="11" s="1"/>
  <c r="K133" i="11" s="1"/>
  <c r="D113" i="11"/>
  <c r="D117" i="11" s="1"/>
  <c r="D125" i="11" s="1"/>
  <c r="D129" i="11" s="1"/>
  <c r="D133" i="11" s="1"/>
  <c r="J113" i="11"/>
  <c r="J117" i="11" s="1"/>
  <c r="J125" i="11" s="1"/>
  <c r="J129" i="11" s="1"/>
  <c r="J133" i="11" s="1"/>
  <c r="H113" i="11"/>
  <c r="H117" i="11" s="1"/>
  <c r="H125" i="11" s="1"/>
  <c r="H129" i="11" s="1"/>
  <c r="H133" i="11" s="1"/>
  <c r="I113" i="11"/>
  <c r="I117" i="11" s="1"/>
  <c r="I125" i="11" s="1"/>
  <c r="I129" i="11" s="1"/>
  <c r="I133" i="11" s="1"/>
  <c r="L113" i="11"/>
  <c r="L117" i="11" s="1"/>
  <c r="L125" i="11" s="1"/>
  <c r="L129" i="11" s="1"/>
  <c r="L133" i="11" s="1"/>
  <c r="G113" i="11"/>
  <c r="G117" i="11" s="1"/>
  <c r="G125" i="11" s="1"/>
  <c r="G129" i="11" s="1"/>
  <c r="G133" i="11" s="1"/>
  <c r="E113" i="11"/>
  <c r="E117" i="11" s="1"/>
  <c r="E125" i="11" s="1"/>
  <c r="E129" i="11" s="1"/>
  <c r="E133" i="11" s="1"/>
  <c r="F113" i="11"/>
  <c r="F117" i="11" s="1"/>
  <c r="F125" i="11" s="1"/>
  <c r="F129" i="11" s="1"/>
  <c r="F133" i="11" s="1"/>
  <c r="C199" i="11"/>
  <c r="I199" i="11"/>
  <c r="I203" i="11" s="1"/>
  <c r="I207" i="11" s="1"/>
  <c r="I211" i="11" s="1"/>
  <c r="I215" i="11" s="1"/>
  <c r="K199" i="11"/>
  <c r="K203" i="11" s="1"/>
  <c r="K207" i="11" s="1"/>
  <c r="K211" i="11" s="1"/>
  <c r="K215" i="11" s="1"/>
  <c r="G199" i="11"/>
  <c r="G203" i="11" s="1"/>
  <c r="G207" i="11" s="1"/>
  <c r="G211" i="11" s="1"/>
  <c r="G215" i="11" s="1"/>
  <c r="L199" i="11"/>
  <c r="L203" i="11" s="1"/>
  <c r="L207" i="11" s="1"/>
  <c r="L211" i="11" s="1"/>
  <c r="L215" i="11" s="1"/>
  <c r="H199" i="11"/>
  <c r="H203" i="11" s="1"/>
  <c r="H207" i="11" s="1"/>
  <c r="H211" i="11" s="1"/>
  <c r="H215" i="11" s="1"/>
  <c r="J199" i="11"/>
  <c r="J203" i="11" s="1"/>
  <c r="J207" i="11" s="1"/>
  <c r="J211" i="11" s="1"/>
  <c r="J215" i="11" s="1"/>
  <c r="F199" i="11"/>
  <c r="F203" i="11" s="1"/>
  <c r="F207" i="11" s="1"/>
  <c r="F211" i="11" s="1"/>
  <c r="F215" i="11" s="1"/>
  <c r="D199" i="11"/>
  <c r="D203" i="11" s="1"/>
  <c r="D207" i="11" s="1"/>
  <c r="D211" i="11" s="1"/>
  <c r="D215" i="11" s="1"/>
  <c r="E199" i="11"/>
  <c r="E203" i="11" s="1"/>
  <c r="E207" i="11" s="1"/>
  <c r="E211" i="11" s="1"/>
  <c r="E215" i="11" s="1"/>
  <c r="J43" i="10" l="1"/>
  <c r="J48" i="10"/>
  <c r="K43" i="10"/>
  <c r="K48" i="10"/>
  <c r="L43" i="10"/>
  <c r="L48" i="10"/>
  <c r="M237" i="10"/>
  <c r="C241" i="10" s="1"/>
  <c r="F43" i="10"/>
  <c r="F48" i="10"/>
  <c r="E48" i="10"/>
  <c r="E43" i="10"/>
  <c r="H48" i="10"/>
  <c r="H43" i="10"/>
  <c r="D43" i="10"/>
  <c r="D48" i="10"/>
  <c r="I48" i="10"/>
  <c r="I43" i="10"/>
  <c r="G48" i="10"/>
  <c r="G43" i="10"/>
  <c r="C244" i="10"/>
  <c r="M240" i="10"/>
  <c r="C203" i="11"/>
  <c r="M199" i="11"/>
  <c r="M117" i="11"/>
  <c r="C125" i="11"/>
  <c r="C245" i="10" l="1"/>
  <c r="L13" i="11"/>
  <c r="L17" i="11" s="1"/>
  <c r="M244" i="10"/>
  <c r="C247" i="10"/>
  <c r="G13" i="11"/>
  <c r="G17" i="11" s="1"/>
  <c r="D13" i="11"/>
  <c r="D17" i="11" s="1"/>
  <c r="H13" i="11"/>
  <c r="H17" i="11" s="1"/>
  <c r="F13" i="11"/>
  <c r="F17" i="11" s="1"/>
  <c r="K13" i="11"/>
  <c r="K17" i="11" s="1"/>
  <c r="E13" i="11"/>
  <c r="E17" i="11" s="1"/>
  <c r="I13" i="11"/>
  <c r="I17" i="11" s="1"/>
  <c r="I241" i="10"/>
  <c r="I245" i="10" s="1"/>
  <c r="I248" i="10" s="1"/>
  <c r="I253" i="10" s="1"/>
  <c r="I38" i="10" s="1"/>
  <c r="D241" i="10"/>
  <c r="D245" i="10" s="1"/>
  <c r="D248" i="10" s="1"/>
  <c r="D253" i="10" s="1"/>
  <c r="D38" i="10" s="1"/>
  <c r="E241" i="10"/>
  <c r="E245" i="10" s="1"/>
  <c r="E248" i="10" s="1"/>
  <c r="E253" i="10" s="1"/>
  <c r="E38" i="10" s="1"/>
  <c r="K241" i="10"/>
  <c r="K245" i="10" s="1"/>
  <c r="K248" i="10" s="1"/>
  <c r="K253" i="10" s="1"/>
  <c r="K38" i="10" s="1"/>
  <c r="J241" i="10"/>
  <c r="J245" i="10" s="1"/>
  <c r="J248" i="10" s="1"/>
  <c r="J253" i="10" s="1"/>
  <c r="J38" i="10" s="1"/>
  <c r="F241" i="10"/>
  <c r="F245" i="10" s="1"/>
  <c r="F248" i="10" s="1"/>
  <c r="F253" i="10" s="1"/>
  <c r="F38" i="10" s="1"/>
  <c r="L241" i="10"/>
  <c r="L245" i="10" s="1"/>
  <c r="L248" i="10" s="1"/>
  <c r="L253" i="10" s="1"/>
  <c r="L38" i="10" s="1"/>
  <c r="G241" i="10"/>
  <c r="G245" i="10" s="1"/>
  <c r="G248" i="10" s="1"/>
  <c r="G253" i="10" s="1"/>
  <c r="G38" i="10" s="1"/>
  <c r="H241" i="10"/>
  <c r="H245" i="10" s="1"/>
  <c r="H248" i="10" s="1"/>
  <c r="H253" i="10" s="1"/>
  <c r="H38" i="10" s="1"/>
  <c r="J13" i="11"/>
  <c r="J17" i="11" s="1"/>
  <c r="M203" i="11"/>
  <c r="C207" i="11"/>
  <c r="M125" i="11"/>
  <c r="N125" i="11" s="1"/>
  <c r="C129" i="11"/>
  <c r="L44" i="10" l="1"/>
  <c r="L49" i="10"/>
  <c r="L50" i="10" s="1"/>
  <c r="L52" i="10" s="1"/>
  <c r="L53" i="10" s="1"/>
  <c r="L39" i="10"/>
  <c r="L40" i="10" s="1"/>
  <c r="K98" i="11"/>
  <c r="AA9" i="11"/>
  <c r="F44" i="10"/>
  <c r="F49" i="10"/>
  <c r="F50" i="10" s="1"/>
  <c r="F52" i="10" s="1"/>
  <c r="F53" i="10" s="1"/>
  <c r="F39" i="10"/>
  <c r="F40" i="10" s="1"/>
  <c r="Y9" i="11"/>
  <c r="I98" i="11"/>
  <c r="F98" i="11"/>
  <c r="V9" i="11"/>
  <c r="J44" i="10"/>
  <c r="J49" i="10"/>
  <c r="J50" i="10" s="1"/>
  <c r="J52" i="10" s="1"/>
  <c r="J53" i="10" s="1"/>
  <c r="J39" i="10"/>
  <c r="J40" i="10" s="1"/>
  <c r="T9" i="11"/>
  <c r="D98" i="11"/>
  <c r="AB9" i="11"/>
  <c r="L98" i="11"/>
  <c r="G44" i="10"/>
  <c r="G49" i="10"/>
  <c r="G50" i="10" s="1"/>
  <c r="G52" i="10" s="1"/>
  <c r="G53" i="10" s="1"/>
  <c r="G39" i="10"/>
  <c r="G40" i="10" s="1"/>
  <c r="K49" i="10"/>
  <c r="K50" i="10" s="1"/>
  <c r="K52" i="10" s="1"/>
  <c r="K53" i="10" s="1"/>
  <c r="K44" i="10"/>
  <c r="K39" i="10"/>
  <c r="K40" i="10" s="1"/>
  <c r="E44" i="10"/>
  <c r="E49" i="10"/>
  <c r="E50" i="10" s="1"/>
  <c r="E52" i="10" s="1"/>
  <c r="E53" i="10" s="1"/>
  <c r="E39" i="10"/>
  <c r="E40" i="10" s="1"/>
  <c r="E98" i="11"/>
  <c r="U9" i="11"/>
  <c r="Z9" i="11"/>
  <c r="J98" i="11"/>
  <c r="W9" i="11"/>
  <c r="G98" i="11"/>
  <c r="M241" i="10"/>
  <c r="D49" i="10"/>
  <c r="D50" i="10" s="1"/>
  <c r="D52" i="10" s="1"/>
  <c r="D53" i="10" s="1"/>
  <c r="D44" i="10"/>
  <c r="D39" i="10"/>
  <c r="D40" i="10" s="1"/>
  <c r="H49" i="10"/>
  <c r="H50" i="10" s="1"/>
  <c r="H52" i="10" s="1"/>
  <c r="H53" i="10" s="1"/>
  <c r="H44" i="10"/>
  <c r="H39" i="10"/>
  <c r="H40" i="10" s="1"/>
  <c r="I49" i="10"/>
  <c r="I50" i="10" s="1"/>
  <c r="I52" i="10" s="1"/>
  <c r="I53" i="10" s="1"/>
  <c r="I44" i="10"/>
  <c r="I39" i="10"/>
  <c r="I40" i="10" s="1"/>
  <c r="X9" i="11"/>
  <c r="H98" i="11"/>
  <c r="C252" i="10"/>
  <c r="C37" i="10" s="1"/>
  <c r="M247" i="10"/>
  <c r="B248" i="10" s="1"/>
  <c r="M245" i="10"/>
  <c r="C248" i="10"/>
  <c r="M207" i="11"/>
  <c r="B207" i="11" s="1"/>
  <c r="C211" i="11"/>
  <c r="C133" i="11"/>
  <c r="G14" i="11" l="1"/>
  <c r="G18" i="11" s="1"/>
  <c r="G28" i="11"/>
  <c r="G30" i="11" s="1"/>
  <c r="G32" i="11" s="1"/>
  <c r="G45" i="10"/>
  <c r="M252" i="10"/>
  <c r="F14" i="11"/>
  <c r="F18" i="11" s="1"/>
  <c r="F28" i="11"/>
  <c r="F30" i="11" s="1"/>
  <c r="F32" i="11" s="1"/>
  <c r="F45" i="10"/>
  <c r="AB26" i="11"/>
  <c r="AB30" i="11"/>
  <c r="AB33" i="11"/>
  <c r="AA30" i="11"/>
  <c r="AA26" i="11"/>
  <c r="AA33" i="11"/>
  <c r="H14" i="11"/>
  <c r="H18" i="11" s="1"/>
  <c r="H28" i="11"/>
  <c r="H30" i="11" s="1"/>
  <c r="H32" i="11" s="1"/>
  <c r="H45" i="10"/>
  <c r="W26" i="11"/>
  <c r="W33" i="11"/>
  <c r="W30" i="11"/>
  <c r="E14" i="11"/>
  <c r="E18" i="11" s="1"/>
  <c r="E45" i="10"/>
  <c r="E28" i="11"/>
  <c r="E30" i="11" s="1"/>
  <c r="E32" i="11" s="1"/>
  <c r="V30" i="11"/>
  <c r="V26" i="11"/>
  <c r="V33" i="11"/>
  <c r="X33" i="11"/>
  <c r="X26" i="11"/>
  <c r="X30" i="11"/>
  <c r="D14" i="11"/>
  <c r="D18" i="11" s="1"/>
  <c r="D28" i="11"/>
  <c r="D30" i="11" s="1"/>
  <c r="D32" i="11" s="1"/>
  <c r="D45" i="10"/>
  <c r="Z33" i="11"/>
  <c r="Z30" i="11"/>
  <c r="Z26" i="11"/>
  <c r="K14" i="11"/>
  <c r="K18" i="11" s="1"/>
  <c r="K28" i="11"/>
  <c r="K30" i="11" s="1"/>
  <c r="K32" i="11" s="1"/>
  <c r="K45" i="10"/>
  <c r="M248" i="10"/>
  <c r="B249" i="10" s="1"/>
  <c r="C253" i="10"/>
  <c r="C38" i="10" s="1"/>
  <c r="I14" i="11"/>
  <c r="I18" i="11" s="1"/>
  <c r="I45" i="10"/>
  <c r="I28" i="11"/>
  <c r="I30" i="11" s="1"/>
  <c r="I32" i="11" s="1"/>
  <c r="U30" i="11"/>
  <c r="U33" i="11"/>
  <c r="U26" i="11"/>
  <c r="T30" i="11"/>
  <c r="T26" i="11"/>
  <c r="T33" i="11"/>
  <c r="J14" i="11"/>
  <c r="J18" i="11" s="1"/>
  <c r="J28" i="11"/>
  <c r="J30" i="11" s="1"/>
  <c r="J32" i="11" s="1"/>
  <c r="J45" i="10"/>
  <c r="Y33" i="11"/>
  <c r="Y30" i="11"/>
  <c r="Y26" i="11"/>
  <c r="L14" i="11"/>
  <c r="L18" i="11" s="1"/>
  <c r="L45" i="10"/>
  <c r="L28" i="11"/>
  <c r="L30" i="11" s="1"/>
  <c r="L32" i="11" s="1"/>
  <c r="M133" i="11"/>
  <c r="C137" i="11" s="1"/>
  <c r="C141" i="11" s="1"/>
  <c r="C145" i="11" s="1"/>
  <c r="C153" i="11" s="1"/>
  <c r="C215" i="11"/>
  <c r="M215" i="11" s="1"/>
  <c r="M211" i="11"/>
  <c r="M253" i="10" l="1"/>
  <c r="C39" i="10"/>
  <c r="C40" i="10" s="1"/>
  <c r="X10" i="11"/>
  <c r="H99" i="11"/>
  <c r="H19" i="11"/>
  <c r="T10" i="11"/>
  <c r="D99" i="11"/>
  <c r="D19" i="11"/>
  <c r="F99" i="11"/>
  <c r="V10" i="11"/>
  <c r="F19" i="11"/>
  <c r="E99" i="11"/>
  <c r="U10" i="11"/>
  <c r="E19" i="11"/>
  <c r="C43" i="10"/>
  <c r="C48" i="10"/>
  <c r="L99" i="11"/>
  <c r="AB10" i="11"/>
  <c r="L19" i="11"/>
  <c r="K99" i="11"/>
  <c r="AA10" i="11"/>
  <c r="K19" i="11"/>
  <c r="J99" i="11"/>
  <c r="Z10" i="11"/>
  <c r="J19" i="11"/>
  <c r="I99" i="11"/>
  <c r="Y10" i="11"/>
  <c r="I19" i="11"/>
  <c r="W10" i="11"/>
  <c r="G99" i="11"/>
  <c r="G19" i="11"/>
  <c r="C157" i="11"/>
  <c r="C161" i="11" s="1"/>
  <c r="C219" i="11"/>
  <c r="G219" i="11"/>
  <c r="G223" i="11" s="1"/>
  <c r="G226" i="11" s="1"/>
  <c r="G231" i="11" s="1"/>
  <c r="G235" i="11" s="1"/>
  <c r="E219" i="11"/>
  <c r="E223" i="11" s="1"/>
  <c r="E226" i="11" s="1"/>
  <c r="E231" i="11" s="1"/>
  <c r="E235" i="11" s="1"/>
  <c r="I219" i="11"/>
  <c r="I223" i="11" s="1"/>
  <c r="I226" i="11" s="1"/>
  <c r="I231" i="11" s="1"/>
  <c r="I235" i="11" s="1"/>
  <c r="L219" i="11"/>
  <c r="L223" i="11" s="1"/>
  <c r="L226" i="11" s="1"/>
  <c r="L231" i="11" s="1"/>
  <c r="L235" i="11" s="1"/>
  <c r="D219" i="11"/>
  <c r="D223" i="11" s="1"/>
  <c r="D226" i="11" s="1"/>
  <c r="D231" i="11" s="1"/>
  <c r="D235" i="11" s="1"/>
  <c r="K219" i="11"/>
  <c r="K223" i="11" s="1"/>
  <c r="K226" i="11" s="1"/>
  <c r="K231" i="11" s="1"/>
  <c r="K235" i="11" s="1"/>
  <c r="F219" i="11"/>
  <c r="F223" i="11" s="1"/>
  <c r="F226" i="11" s="1"/>
  <c r="F231" i="11" s="1"/>
  <c r="F235" i="11" s="1"/>
  <c r="J219" i="11"/>
  <c r="J223" i="11" s="1"/>
  <c r="J226" i="11" s="1"/>
  <c r="J231" i="11" s="1"/>
  <c r="J235" i="11" s="1"/>
  <c r="H219" i="11"/>
  <c r="H223" i="11" s="1"/>
  <c r="H226" i="11" s="1"/>
  <c r="H231" i="11" s="1"/>
  <c r="H235" i="11" s="1"/>
  <c r="G137" i="11"/>
  <c r="G141" i="11" s="1"/>
  <c r="G145" i="11" s="1"/>
  <c r="G153" i="11" s="1"/>
  <c r="G157" i="11" s="1"/>
  <c r="G161" i="11" s="1"/>
  <c r="K137" i="11"/>
  <c r="K141" i="11" s="1"/>
  <c r="K145" i="11" s="1"/>
  <c r="K153" i="11" s="1"/>
  <c r="K157" i="11" s="1"/>
  <c r="K161" i="11" s="1"/>
  <c r="I137" i="11"/>
  <c r="I141" i="11" s="1"/>
  <c r="I145" i="11" s="1"/>
  <c r="I153" i="11" s="1"/>
  <c r="I157" i="11" s="1"/>
  <c r="I161" i="11" s="1"/>
  <c r="E137" i="11"/>
  <c r="E141" i="11" s="1"/>
  <c r="E145" i="11" s="1"/>
  <c r="E153" i="11" s="1"/>
  <c r="E157" i="11" s="1"/>
  <c r="E161" i="11" s="1"/>
  <c r="J137" i="11"/>
  <c r="J141" i="11" s="1"/>
  <c r="J145" i="11" s="1"/>
  <c r="J153" i="11" s="1"/>
  <c r="J157" i="11" s="1"/>
  <c r="J161" i="11" s="1"/>
  <c r="L137" i="11"/>
  <c r="L141" i="11" s="1"/>
  <c r="L145" i="11" s="1"/>
  <c r="L153" i="11" s="1"/>
  <c r="L157" i="11" s="1"/>
  <c r="L161" i="11" s="1"/>
  <c r="H137" i="11"/>
  <c r="H141" i="11" s="1"/>
  <c r="H145" i="11" s="1"/>
  <c r="H153" i="11" s="1"/>
  <c r="H157" i="11" s="1"/>
  <c r="H161" i="11" s="1"/>
  <c r="F137" i="11"/>
  <c r="F141" i="11" s="1"/>
  <c r="F145" i="11" s="1"/>
  <c r="F153" i="11" s="1"/>
  <c r="F157" i="11" s="1"/>
  <c r="F161" i="11" s="1"/>
  <c r="D137" i="11"/>
  <c r="D141" i="11" s="1"/>
  <c r="D145" i="11" s="1"/>
  <c r="D153" i="11" s="1"/>
  <c r="D157" i="11" s="1"/>
  <c r="D161" i="11" s="1"/>
  <c r="U31" i="11" l="1"/>
  <c r="U27" i="11"/>
  <c r="U34" i="11"/>
  <c r="W27" i="11"/>
  <c r="W31" i="11"/>
  <c r="W34" i="11"/>
  <c r="T34" i="11"/>
  <c r="T31" i="11"/>
  <c r="T27" i="11"/>
  <c r="Z27" i="11"/>
  <c r="Z34" i="11"/>
  <c r="Z31" i="11"/>
  <c r="AB27" i="11"/>
  <c r="AB31" i="11"/>
  <c r="AB34" i="11"/>
  <c r="Y27" i="11"/>
  <c r="Y34" i="11"/>
  <c r="Y31" i="11"/>
  <c r="AA34" i="11"/>
  <c r="AA27" i="11"/>
  <c r="AA31" i="11"/>
  <c r="M48" i="10"/>
  <c r="C49" i="10"/>
  <c r="M49" i="10" s="1"/>
  <c r="C44" i="10"/>
  <c r="C14" i="11" s="1"/>
  <c r="C13" i="11"/>
  <c r="V31" i="11"/>
  <c r="V34" i="11"/>
  <c r="V27" i="11"/>
  <c r="X31" i="11"/>
  <c r="X27" i="11"/>
  <c r="X34" i="11"/>
  <c r="C223" i="11"/>
  <c r="M219" i="11"/>
  <c r="M161" i="11"/>
  <c r="C165" i="11" s="1"/>
  <c r="M153" i="11"/>
  <c r="N153" i="11" s="1"/>
  <c r="Y35" i="11" l="1"/>
  <c r="I33" i="11" s="1"/>
  <c r="AA35" i="11"/>
  <c r="K33" i="11" s="1"/>
  <c r="Z35" i="11"/>
  <c r="J33" i="11" s="1"/>
  <c r="X35" i="11"/>
  <c r="H33" i="11" s="1"/>
  <c r="C45" i="10"/>
  <c r="C28" i="11"/>
  <c r="C30" i="11" s="1"/>
  <c r="T35" i="11"/>
  <c r="D33" i="11" s="1"/>
  <c r="C50" i="10"/>
  <c r="AB35" i="11"/>
  <c r="L33" i="11" s="1"/>
  <c r="V35" i="11"/>
  <c r="F33" i="11" s="1"/>
  <c r="W35" i="11"/>
  <c r="G33" i="11" s="1"/>
  <c r="C17" i="11"/>
  <c r="M13" i="11"/>
  <c r="M14" i="11"/>
  <c r="C18" i="11"/>
  <c r="U35" i="11"/>
  <c r="E33" i="11" s="1"/>
  <c r="C169" i="11"/>
  <c r="C173" i="11" s="1"/>
  <c r="C149" i="11" s="1"/>
  <c r="L165" i="11"/>
  <c r="L169" i="11" s="1"/>
  <c r="L173" i="11" s="1"/>
  <c r="L149" i="11" s="1"/>
  <c r="G165" i="11"/>
  <c r="G169" i="11" s="1"/>
  <c r="G173" i="11" s="1"/>
  <c r="G149" i="11" s="1"/>
  <c r="H165" i="11"/>
  <c r="H169" i="11" s="1"/>
  <c r="H173" i="11" s="1"/>
  <c r="H149" i="11" s="1"/>
  <c r="D165" i="11"/>
  <c r="D169" i="11" s="1"/>
  <c r="D173" i="11" s="1"/>
  <c r="D149" i="11" s="1"/>
  <c r="K165" i="11"/>
  <c r="K169" i="11" s="1"/>
  <c r="K173" i="11" s="1"/>
  <c r="K149" i="11" s="1"/>
  <c r="F165" i="11"/>
  <c r="F169" i="11" s="1"/>
  <c r="F173" i="11" s="1"/>
  <c r="F149" i="11" s="1"/>
  <c r="M223" i="11"/>
  <c r="C226" i="11"/>
  <c r="J165" i="11"/>
  <c r="J169" i="11" s="1"/>
  <c r="J173" i="11" s="1"/>
  <c r="J149" i="11" s="1"/>
  <c r="E165" i="11"/>
  <c r="E169" i="11" s="1"/>
  <c r="E173" i="11" s="1"/>
  <c r="E149" i="11" s="1"/>
  <c r="I165" i="11"/>
  <c r="I169" i="11" s="1"/>
  <c r="I173" i="11" s="1"/>
  <c r="I149" i="11" s="1"/>
  <c r="M28" i="11" l="1"/>
  <c r="S9" i="11"/>
  <c r="C19" i="11"/>
  <c r="M19" i="11" s="1"/>
  <c r="C98" i="11"/>
  <c r="M17" i="11"/>
  <c r="S10" i="11"/>
  <c r="C99" i="11"/>
  <c r="M18" i="11"/>
  <c r="C52" i="10"/>
  <c r="M50" i="10"/>
  <c r="C51" i="10" s="1"/>
  <c r="M226" i="11"/>
  <c r="B227" i="11" s="1"/>
  <c r="C231" i="11"/>
  <c r="C235" i="11" s="1"/>
  <c r="M235" i="11" s="1"/>
  <c r="S31" i="11" l="1"/>
  <c r="S27" i="11"/>
  <c r="AC27" i="11" s="1"/>
  <c r="S34" i="11"/>
  <c r="AC10" i="11"/>
  <c r="M52" i="10"/>
  <c r="C53" i="10"/>
  <c r="F51" i="10"/>
  <c r="J51" i="10"/>
  <c r="L51" i="10"/>
  <c r="E51" i="10"/>
  <c r="K51" i="10"/>
  <c r="G51" i="10"/>
  <c r="D51" i="10"/>
  <c r="I51" i="10"/>
  <c r="M51" i="10"/>
  <c r="H51" i="10"/>
  <c r="S33" i="11"/>
  <c r="S30" i="11"/>
  <c r="S26" i="11"/>
  <c r="AC26" i="11" s="1"/>
  <c r="AC9" i="11"/>
  <c r="C239" i="11"/>
  <c r="J239" i="11"/>
  <c r="J243" i="11" s="1"/>
  <c r="J246" i="11" s="1"/>
  <c r="J251" i="11" s="1"/>
  <c r="I239" i="11"/>
  <c r="I243" i="11" s="1"/>
  <c r="I246" i="11" s="1"/>
  <c r="I251" i="11" s="1"/>
  <c r="D239" i="11"/>
  <c r="D243" i="11" s="1"/>
  <c r="D246" i="11" s="1"/>
  <c r="D251" i="11" s="1"/>
  <c r="L239" i="11"/>
  <c r="L243" i="11" s="1"/>
  <c r="L246" i="11" s="1"/>
  <c r="L251" i="11" s="1"/>
  <c r="G239" i="11"/>
  <c r="G243" i="11" s="1"/>
  <c r="G246" i="11" s="1"/>
  <c r="G251" i="11" s="1"/>
  <c r="H239" i="11"/>
  <c r="H243" i="11" s="1"/>
  <c r="H246" i="11" s="1"/>
  <c r="H251" i="11" s="1"/>
  <c r="K239" i="11"/>
  <c r="K243" i="11" s="1"/>
  <c r="K246" i="11" s="1"/>
  <c r="K251" i="11" s="1"/>
  <c r="F239" i="11"/>
  <c r="F243" i="11" s="1"/>
  <c r="F246" i="11" s="1"/>
  <c r="F251" i="11" s="1"/>
  <c r="E239" i="11"/>
  <c r="E243" i="11" s="1"/>
  <c r="E246" i="11" s="1"/>
  <c r="E251" i="11" s="1"/>
  <c r="S35" i="11" l="1"/>
  <c r="C33" i="11" s="1"/>
  <c r="M32" i="11" s="1"/>
  <c r="AD27" i="11"/>
  <c r="AE27" i="11" s="1"/>
  <c r="M23" i="11" s="1"/>
  <c r="C54" i="10"/>
  <c r="H54" i="10"/>
  <c r="F54" i="10"/>
  <c r="E54" i="10"/>
  <c r="M53" i="10"/>
  <c r="G54" i="10"/>
  <c r="D54" i="10"/>
  <c r="L54" i="10"/>
  <c r="I54" i="10"/>
  <c r="C32" i="11"/>
  <c r="K54" i="10"/>
  <c r="J54" i="10"/>
  <c r="AD26" i="11"/>
  <c r="AE26" i="11" s="1"/>
  <c r="M22" i="11" s="1"/>
  <c r="C243" i="11"/>
  <c r="M239" i="11"/>
  <c r="M33" i="11" l="1"/>
  <c r="H36" i="11"/>
  <c r="G36" i="11"/>
  <c r="K36" i="11"/>
  <c r="J36" i="11"/>
  <c r="F36" i="11"/>
  <c r="I36" i="11"/>
  <c r="E36" i="11"/>
  <c r="L36" i="11"/>
  <c r="D36" i="11"/>
  <c r="M37" i="11"/>
  <c r="M43" i="11" s="1"/>
  <c r="C80" i="11"/>
  <c r="C81" i="11" s="1"/>
  <c r="J80" i="11"/>
  <c r="J81" i="11" s="1"/>
  <c r="H80" i="11"/>
  <c r="H81" i="11" s="1"/>
  <c r="I80" i="11"/>
  <c r="I81" i="11" s="1"/>
  <c r="F80" i="11"/>
  <c r="F81" i="11" s="1"/>
  <c r="D80" i="11"/>
  <c r="D81" i="11" s="1"/>
  <c r="E80" i="11"/>
  <c r="E81" i="11" s="1"/>
  <c r="G80" i="11"/>
  <c r="G81" i="11" s="1"/>
  <c r="K80" i="11"/>
  <c r="K81" i="11" s="1"/>
  <c r="L80" i="11"/>
  <c r="L81" i="11" s="1"/>
  <c r="M38" i="11"/>
  <c r="B181" i="11" s="1"/>
  <c r="L88" i="11"/>
  <c r="L89" i="11" s="1"/>
  <c r="F88" i="11"/>
  <c r="F89" i="11" s="1"/>
  <c r="E88" i="11"/>
  <c r="E89" i="11" s="1"/>
  <c r="H88" i="11"/>
  <c r="H89" i="11" s="1"/>
  <c r="K88" i="11"/>
  <c r="K89" i="11" s="1"/>
  <c r="G88" i="11"/>
  <c r="G89" i="11" s="1"/>
  <c r="C88" i="11"/>
  <c r="C89" i="11" s="1"/>
  <c r="I88" i="11"/>
  <c r="I89" i="11" s="1"/>
  <c r="D88" i="11"/>
  <c r="D89" i="11" s="1"/>
  <c r="J88" i="11"/>
  <c r="J89" i="11" s="1"/>
  <c r="C246" i="11"/>
  <c r="M243" i="11"/>
  <c r="D42" i="11" l="1"/>
  <c r="D47" i="11"/>
  <c r="J47" i="11"/>
  <c r="J42" i="11"/>
  <c r="L47" i="11"/>
  <c r="L42" i="11"/>
  <c r="I47" i="11"/>
  <c r="I42" i="11"/>
  <c r="K47" i="11"/>
  <c r="K42" i="11"/>
  <c r="H47" i="11"/>
  <c r="H42" i="11"/>
  <c r="G47" i="11"/>
  <c r="G42" i="11"/>
  <c r="F47" i="11"/>
  <c r="F42" i="11"/>
  <c r="E47" i="11"/>
  <c r="E42" i="11"/>
  <c r="B180" i="11"/>
  <c r="M39" i="11"/>
  <c r="M40" i="11" s="1"/>
  <c r="M44" i="11"/>
  <c r="M45" i="11" s="1"/>
  <c r="M89" i="11"/>
  <c r="L90" i="11" s="1"/>
  <c r="M81" i="11"/>
  <c r="K82" i="11" s="1"/>
  <c r="C251" i="11"/>
  <c r="C36" i="11" s="1"/>
  <c r="M246" i="11"/>
  <c r="B247" i="11" s="1"/>
  <c r="H82" i="11" l="1"/>
  <c r="H180" i="11" s="1"/>
  <c r="H184" i="11" s="1"/>
  <c r="H188" i="11" s="1"/>
  <c r="H192" i="11" s="1"/>
  <c r="H196" i="11" s="1"/>
  <c r="K90" i="11"/>
  <c r="K91" i="11" s="1"/>
  <c r="K92" i="11" s="1"/>
  <c r="K102" i="11" s="1"/>
  <c r="K105" i="11" s="1"/>
  <c r="K108" i="11" s="1"/>
  <c r="G90" i="11"/>
  <c r="F82" i="11"/>
  <c r="F180" i="11" s="1"/>
  <c r="F184" i="11" s="1"/>
  <c r="F188" i="11" s="1"/>
  <c r="F192" i="11" s="1"/>
  <c r="F196" i="11" s="1"/>
  <c r="D82" i="11"/>
  <c r="D180" i="11" s="1"/>
  <c r="D184" i="11" s="1"/>
  <c r="D188" i="11" s="1"/>
  <c r="D192" i="11" s="1"/>
  <c r="D196" i="11" s="1"/>
  <c r="J90" i="11"/>
  <c r="J181" i="11" s="1"/>
  <c r="J185" i="11" s="1"/>
  <c r="J189" i="11" s="1"/>
  <c r="J193" i="11" s="1"/>
  <c r="J197" i="11" s="1"/>
  <c r="E82" i="11"/>
  <c r="E180" i="11" s="1"/>
  <c r="E184" i="11" s="1"/>
  <c r="E188" i="11" s="1"/>
  <c r="E192" i="11" s="1"/>
  <c r="E196" i="11" s="1"/>
  <c r="I90" i="11"/>
  <c r="I181" i="11" s="1"/>
  <c r="I185" i="11" s="1"/>
  <c r="I189" i="11" s="1"/>
  <c r="I193" i="11" s="1"/>
  <c r="I197" i="11" s="1"/>
  <c r="E90" i="11"/>
  <c r="E181" i="11" s="1"/>
  <c r="E185" i="11" s="1"/>
  <c r="E189" i="11" s="1"/>
  <c r="E193" i="11" s="1"/>
  <c r="E197" i="11" s="1"/>
  <c r="J82" i="11"/>
  <c r="J180" i="11" s="1"/>
  <c r="J184" i="11" s="1"/>
  <c r="J188" i="11" s="1"/>
  <c r="J192" i="11" s="1"/>
  <c r="J196" i="11" s="1"/>
  <c r="I82" i="11"/>
  <c r="I83" i="11" s="1"/>
  <c r="I84" i="11" s="1"/>
  <c r="I101" i="11" s="1"/>
  <c r="I104" i="11" s="1"/>
  <c r="I107" i="11" s="1"/>
  <c r="G82" i="11"/>
  <c r="G180" i="11" s="1"/>
  <c r="G184" i="11" s="1"/>
  <c r="G188" i="11" s="1"/>
  <c r="G192" i="11" s="1"/>
  <c r="G196" i="11" s="1"/>
  <c r="L82" i="11"/>
  <c r="L83" i="11" s="1"/>
  <c r="L84" i="11" s="1"/>
  <c r="L101" i="11" s="1"/>
  <c r="L104" i="11" s="1"/>
  <c r="L107" i="11" s="1"/>
  <c r="L181" i="11"/>
  <c r="L185" i="11" s="1"/>
  <c r="L189" i="11" s="1"/>
  <c r="L193" i="11" s="1"/>
  <c r="L197" i="11" s="1"/>
  <c r="L91" i="11"/>
  <c r="L92" i="11" s="1"/>
  <c r="L102" i="11" s="1"/>
  <c r="L105" i="11" s="1"/>
  <c r="L108" i="11" s="1"/>
  <c r="D90" i="11"/>
  <c r="K180" i="11"/>
  <c r="K184" i="11" s="1"/>
  <c r="K188" i="11" s="1"/>
  <c r="K192" i="11" s="1"/>
  <c r="K196" i="11" s="1"/>
  <c r="K83" i="11"/>
  <c r="K84" i="11" s="1"/>
  <c r="K101" i="11" s="1"/>
  <c r="K104" i="11" s="1"/>
  <c r="K107" i="11" s="1"/>
  <c r="C90" i="11"/>
  <c r="F90" i="11"/>
  <c r="G181" i="11"/>
  <c r="G185" i="11" s="1"/>
  <c r="G189" i="11" s="1"/>
  <c r="G193" i="11" s="1"/>
  <c r="G197" i="11" s="1"/>
  <c r="G91" i="11"/>
  <c r="G92" i="11" s="1"/>
  <c r="G102" i="11" s="1"/>
  <c r="G105" i="11" s="1"/>
  <c r="G108" i="11" s="1"/>
  <c r="C82" i="11"/>
  <c r="H90" i="11"/>
  <c r="M251" i="11"/>
  <c r="K181" i="11" l="1"/>
  <c r="K185" i="11" s="1"/>
  <c r="K189" i="11" s="1"/>
  <c r="K193" i="11" s="1"/>
  <c r="K197" i="11" s="1"/>
  <c r="I180" i="11"/>
  <c r="I184" i="11" s="1"/>
  <c r="I188" i="11" s="1"/>
  <c r="I192" i="11" s="1"/>
  <c r="I196" i="11" s="1"/>
  <c r="J83" i="11"/>
  <c r="J84" i="11" s="1"/>
  <c r="J101" i="11" s="1"/>
  <c r="J104" i="11" s="1"/>
  <c r="J107" i="11" s="1"/>
  <c r="J122" i="11" s="1"/>
  <c r="L180" i="11"/>
  <c r="L184" i="11" s="1"/>
  <c r="L188" i="11" s="1"/>
  <c r="L192" i="11" s="1"/>
  <c r="L196" i="11" s="1"/>
  <c r="D83" i="11"/>
  <c r="D84" i="11" s="1"/>
  <c r="D101" i="11" s="1"/>
  <c r="D104" i="11" s="1"/>
  <c r="D107" i="11" s="1"/>
  <c r="D111" i="11" s="1"/>
  <c r="E91" i="11"/>
  <c r="E92" i="11" s="1"/>
  <c r="E102" i="11" s="1"/>
  <c r="E105" i="11" s="1"/>
  <c r="E108" i="11" s="1"/>
  <c r="E112" i="11" s="1"/>
  <c r="J91" i="11"/>
  <c r="J92" i="11" s="1"/>
  <c r="J102" i="11" s="1"/>
  <c r="J105" i="11" s="1"/>
  <c r="J108" i="11" s="1"/>
  <c r="J112" i="11" s="1"/>
  <c r="F83" i="11"/>
  <c r="F84" i="11" s="1"/>
  <c r="F101" i="11" s="1"/>
  <c r="F104" i="11" s="1"/>
  <c r="F107" i="11" s="1"/>
  <c r="F111" i="11" s="1"/>
  <c r="E83" i="11"/>
  <c r="E84" i="11" s="1"/>
  <c r="E101" i="11" s="1"/>
  <c r="E104" i="11" s="1"/>
  <c r="E107" i="11" s="1"/>
  <c r="E111" i="11" s="1"/>
  <c r="G83" i="11"/>
  <c r="G84" i="11" s="1"/>
  <c r="G101" i="11" s="1"/>
  <c r="G104" i="11" s="1"/>
  <c r="G107" i="11" s="1"/>
  <c r="G111" i="11" s="1"/>
  <c r="I91" i="11"/>
  <c r="I92" i="11" s="1"/>
  <c r="I102" i="11" s="1"/>
  <c r="I105" i="11" s="1"/>
  <c r="I108" i="11" s="1"/>
  <c r="I112" i="11" s="1"/>
  <c r="H83" i="11"/>
  <c r="H84" i="11" s="1"/>
  <c r="H101" i="11" s="1"/>
  <c r="H104" i="11" s="1"/>
  <c r="H107" i="11" s="1"/>
  <c r="H111" i="11" s="1"/>
  <c r="G123" i="11"/>
  <c r="G112" i="11"/>
  <c r="D181" i="11"/>
  <c r="D185" i="11" s="1"/>
  <c r="D189" i="11" s="1"/>
  <c r="D193" i="11" s="1"/>
  <c r="D197" i="11" s="1"/>
  <c r="D91" i="11"/>
  <c r="D92" i="11" s="1"/>
  <c r="D102" i="11" s="1"/>
  <c r="D105" i="11" s="1"/>
  <c r="D108" i="11" s="1"/>
  <c r="F181" i="11"/>
  <c r="F185" i="11" s="1"/>
  <c r="F189" i="11" s="1"/>
  <c r="F193" i="11" s="1"/>
  <c r="F197" i="11" s="1"/>
  <c r="F91" i="11"/>
  <c r="F92" i="11" s="1"/>
  <c r="F102" i="11" s="1"/>
  <c r="F105" i="11" s="1"/>
  <c r="F108" i="11" s="1"/>
  <c r="L112" i="11"/>
  <c r="L123" i="11"/>
  <c r="C181" i="11"/>
  <c r="M90" i="11"/>
  <c r="C91" i="11"/>
  <c r="H181" i="11"/>
  <c r="H185" i="11" s="1"/>
  <c r="H189" i="11" s="1"/>
  <c r="H193" i="11" s="1"/>
  <c r="H197" i="11" s="1"/>
  <c r="H91" i="11"/>
  <c r="H92" i="11" s="1"/>
  <c r="H102" i="11" s="1"/>
  <c r="H105" i="11" s="1"/>
  <c r="H108" i="11" s="1"/>
  <c r="K122" i="11"/>
  <c r="K111" i="11"/>
  <c r="K112" i="11"/>
  <c r="K123" i="11"/>
  <c r="C180" i="11"/>
  <c r="M82" i="11"/>
  <c r="C83" i="11"/>
  <c r="L122" i="11"/>
  <c r="L111" i="11"/>
  <c r="I122" i="11"/>
  <c r="I111" i="11"/>
  <c r="C42" i="11"/>
  <c r="C47" i="11"/>
  <c r="J111" i="11" l="1"/>
  <c r="D122" i="11"/>
  <c r="F122" i="11"/>
  <c r="E122" i="11"/>
  <c r="J123" i="11"/>
  <c r="G122" i="11"/>
  <c r="I123" i="11"/>
  <c r="E123" i="11"/>
  <c r="H122" i="11"/>
  <c r="M181" i="11"/>
  <c r="C185" i="11"/>
  <c r="M83" i="11"/>
  <c r="C84" i="11"/>
  <c r="D112" i="11"/>
  <c r="D123" i="11"/>
  <c r="M180" i="11"/>
  <c r="C184" i="11"/>
  <c r="H112" i="11"/>
  <c r="H123" i="11"/>
  <c r="F112" i="11"/>
  <c r="F123" i="11"/>
  <c r="C92" i="11"/>
  <c r="M91" i="11"/>
  <c r="M47" i="11"/>
  <c r="C102" i="11" l="1"/>
  <c r="M92" i="11"/>
  <c r="M84" i="11"/>
  <c r="C101" i="11"/>
  <c r="C188" i="11"/>
  <c r="M184" i="11"/>
  <c r="C189" i="11"/>
  <c r="M185" i="11"/>
  <c r="C192" i="11" l="1"/>
  <c r="M188" i="11"/>
  <c r="B188" i="11" s="1"/>
  <c r="C104" i="11"/>
  <c r="C107" i="11" s="1"/>
  <c r="M101" i="11"/>
  <c r="C193" i="11"/>
  <c r="M189" i="11"/>
  <c r="B189" i="11" s="1"/>
  <c r="C105" i="11"/>
  <c r="C108" i="11" s="1"/>
  <c r="M102" i="11"/>
  <c r="M108" i="11" l="1"/>
  <c r="N108" i="11" s="1"/>
  <c r="C112" i="11"/>
  <c r="C123" i="11"/>
  <c r="C197" i="11"/>
  <c r="M193" i="11"/>
  <c r="C122" i="11"/>
  <c r="C111" i="11"/>
  <c r="M107" i="11"/>
  <c r="N107" i="11" s="1"/>
  <c r="C196" i="11"/>
  <c r="M192" i="11"/>
  <c r="M197" i="11" l="1"/>
  <c r="C201" i="11" s="1"/>
  <c r="M111" i="11"/>
  <c r="C114" i="11" s="1"/>
  <c r="C118" i="11" s="1"/>
  <c r="M112" i="11"/>
  <c r="M196" i="11"/>
  <c r="C200" i="11" s="1"/>
  <c r="F115" i="11" l="1"/>
  <c r="F119" i="11" s="1"/>
  <c r="F127" i="11" s="1"/>
  <c r="F131" i="11" s="1"/>
  <c r="F135" i="11" s="1"/>
  <c r="I115" i="11"/>
  <c r="I119" i="11" s="1"/>
  <c r="I127" i="11" s="1"/>
  <c r="I131" i="11" s="1"/>
  <c r="I135" i="11" s="1"/>
  <c r="H115" i="11"/>
  <c r="H119" i="11" s="1"/>
  <c r="H127" i="11" s="1"/>
  <c r="H131" i="11" s="1"/>
  <c r="H135" i="11" s="1"/>
  <c r="K115" i="11"/>
  <c r="K119" i="11" s="1"/>
  <c r="K127" i="11" s="1"/>
  <c r="K131" i="11" s="1"/>
  <c r="K135" i="11" s="1"/>
  <c r="J115" i="11"/>
  <c r="J119" i="11" s="1"/>
  <c r="J127" i="11" s="1"/>
  <c r="J131" i="11" s="1"/>
  <c r="J135" i="11" s="1"/>
  <c r="L115" i="11"/>
  <c r="L119" i="11" s="1"/>
  <c r="L127" i="11" s="1"/>
  <c r="L131" i="11" s="1"/>
  <c r="L135" i="11" s="1"/>
  <c r="G115" i="11"/>
  <c r="G119" i="11" s="1"/>
  <c r="G127" i="11" s="1"/>
  <c r="G131" i="11" s="1"/>
  <c r="G135" i="11" s="1"/>
  <c r="D115" i="11"/>
  <c r="D119" i="11" s="1"/>
  <c r="D127" i="11" s="1"/>
  <c r="D131" i="11" s="1"/>
  <c r="D135" i="11" s="1"/>
  <c r="E115" i="11"/>
  <c r="E119" i="11" s="1"/>
  <c r="E127" i="11" s="1"/>
  <c r="E131" i="11" s="1"/>
  <c r="E135" i="11" s="1"/>
  <c r="H114" i="11"/>
  <c r="H118" i="11" s="1"/>
  <c r="H126" i="11" s="1"/>
  <c r="H130" i="11" s="1"/>
  <c r="H134" i="11" s="1"/>
  <c r="I114" i="11"/>
  <c r="I118" i="11" s="1"/>
  <c r="I126" i="11" s="1"/>
  <c r="I130" i="11" s="1"/>
  <c r="I134" i="11" s="1"/>
  <c r="G114" i="11"/>
  <c r="G118" i="11" s="1"/>
  <c r="G126" i="11" s="1"/>
  <c r="G130" i="11" s="1"/>
  <c r="G134" i="11" s="1"/>
  <c r="E114" i="11"/>
  <c r="E118" i="11" s="1"/>
  <c r="E126" i="11" s="1"/>
  <c r="E130" i="11" s="1"/>
  <c r="E134" i="11" s="1"/>
  <c r="J114" i="11"/>
  <c r="J118" i="11" s="1"/>
  <c r="J126" i="11" s="1"/>
  <c r="J130" i="11" s="1"/>
  <c r="J134" i="11" s="1"/>
  <c r="D114" i="11"/>
  <c r="D118" i="11" s="1"/>
  <c r="D126" i="11" s="1"/>
  <c r="D130" i="11" s="1"/>
  <c r="D134" i="11" s="1"/>
  <c r="L114" i="11"/>
  <c r="L118" i="11" s="1"/>
  <c r="L126" i="11" s="1"/>
  <c r="L130" i="11" s="1"/>
  <c r="L134" i="11" s="1"/>
  <c r="K114" i="11"/>
  <c r="K118" i="11" s="1"/>
  <c r="K126" i="11" s="1"/>
  <c r="K130" i="11" s="1"/>
  <c r="K134" i="11" s="1"/>
  <c r="F114" i="11"/>
  <c r="F118" i="11" s="1"/>
  <c r="F126" i="11" s="1"/>
  <c r="F130" i="11" s="1"/>
  <c r="F134" i="11" s="1"/>
  <c r="C204" i="11"/>
  <c r="C205" i="11"/>
  <c r="K200" i="11"/>
  <c r="K204" i="11" s="1"/>
  <c r="K208" i="11" s="1"/>
  <c r="K212" i="11" s="1"/>
  <c r="K216" i="11" s="1"/>
  <c r="E200" i="11"/>
  <c r="E204" i="11" s="1"/>
  <c r="E208" i="11" s="1"/>
  <c r="E212" i="11" s="1"/>
  <c r="E216" i="11" s="1"/>
  <c r="H200" i="11"/>
  <c r="H204" i="11" s="1"/>
  <c r="H208" i="11" s="1"/>
  <c r="H212" i="11" s="1"/>
  <c r="H216" i="11" s="1"/>
  <c r="I200" i="11"/>
  <c r="I204" i="11" s="1"/>
  <c r="I208" i="11" s="1"/>
  <c r="I212" i="11" s="1"/>
  <c r="I216" i="11" s="1"/>
  <c r="G200" i="11"/>
  <c r="G204" i="11" s="1"/>
  <c r="G208" i="11" s="1"/>
  <c r="G212" i="11" s="1"/>
  <c r="G216" i="11" s="1"/>
  <c r="F200" i="11"/>
  <c r="F204" i="11" s="1"/>
  <c r="F208" i="11" s="1"/>
  <c r="F212" i="11" s="1"/>
  <c r="F216" i="11" s="1"/>
  <c r="D200" i="11"/>
  <c r="D204" i="11" s="1"/>
  <c r="D208" i="11" s="1"/>
  <c r="D212" i="11" s="1"/>
  <c r="D216" i="11" s="1"/>
  <c r="J200" i="11"/>
  <c r="J204" i="11" s="1"/>
  <c r="J208" i="11" s="1"/>
  <c r="J212" i="11" s="1"/>
  <c r="J216" i="11" s="1"/>
  <c r="L200" i="11"/>
  <c r="L204" i="11" s="1"/>
  <c r="L208" i="11" s="1"/>
  <c r="L212" i="11" s="1"/>
  <c r="L216" i="11" s="1"/>
  <c r="J201" i="11"/>
  <c r="J205" i="11" s="1"/>
  <c r="J209" i="11" s="1"/>
  <c r="J213" i="11" s="1"/>
  <c r="J217" i="11" s="1"/>
  <c r="E201" i="11"/>
  <c r="E205" i="11" s="1"/>
  <c r="E209" i="11" s="1"/>
  <c r="E213" i="11" s="1"/>
  <c r="E217" i="11" s="1"/>
  <c r="D201" i="11"/>
  <c r="D205" i="11" s="1"/>
  <c r="D209" i="11" s="1"/>
  <c r="D213" i="11" s="1"/>
  <c r="D217" i="11" s="1"/>
  <c r="H201" i="11"/>
  <c r="H205" i="11" s="1"/>
  <c r="H209" i="11" s="1"/>
  <c r="H213" i="11" s="1"/>
  <c r="H217" i="11" s="1"/>
  <c r="I201" i="11"/>
  <c r="I205" i="11" s="1"/>
  <c r="I209" i="11" s="1"/>
  <c r="I213" i="11" s="1"/>
  <c r="I217" i="11" s="1"/>
  <c r="G201" i="11"/>
  <c r="G205" i="11" s="1"/>
  <c r="G209" i="11" s="1"/>
  <c r="G213" i="11" s="1"/>
  <c r="G217" i="11" s="1"/>
  <c r="L201" i="11"/>
  <c r="L205" i="11" s="1"/>
  <c r="L209" i="11" s="1"/>
  <c r="L213" i="11" s="1"/>
  <c r="L217" i="11" s="1"/>
  <c r="F201" i="11"/>
  <c r="F205" i="11" s="1"/>
  <c r="F209" i="11" s="1"/>
  <c r="F213" i="11" s="1"/>
  <c r="F217" i="11" s="1"/>
  <c r="K201" i="11"/>
  <c r="K205" i="11" s="1"/>
  <c r="K209" i="11" s="1"/>
  <c r="K213" i="11" s="1"/>
  <c r="K217" i="11" s="1"/>
  <c r="C115" i="11"/>
  <c r="C119" i="11" s="1"/>
  <c r="C126" i="11"/>
  <c r="M205" i="11" l="1"/>
  <c r="C209" i="11"/>
  <c r="M200" i="11"/>
  <c r="M201" i="11"/>
  <c r="C208" i="11"/>
  <c r="M204" i="11"/>
  <c r="M119" i="11"/>
  <c r="C127" i="11"/>
  <c r="M126" i="11"/>
  <c r="C130" i="11"/>
  <c r="C134" i="11" s="1"/>
  <c r="M118" i="11"/>
  <c r="M127" i="11" l="1"/>
  <c r="N127" i="11" s="1"/>
  <c r="C131" i="11"/>
  <c r="C213" i="11"/>
  <c r="M209" i="11"/>
  <c r="B209" i="11" s="1"/>
  <c r="M134" i="11"/>
  <c r="C138" i="11" s="1"/>
  <c r="N126" i="11"/>
  <c r="C212" i="11"/>
  <c r="M208" i="11"/>
  <c r="B208" i="11" s="1"/>
  <c r="C142" i="11" l="1"/>
  <c r="C146" i="11" s="1"/>
  <c r="C154" i="11" s="1"/>
  <c r="C158" i="11" s="1"/>
  <c r="C162" i="11" s="1"/>
  <c r="C217" i="11"/>
  <c r="M217" i="11" s="1"/>
  <c r="M213" i="11"/>
  <c r="C135" i="11"/>
  <c r="M135" i="11" s="1"/>
  <c r="G138" i="11"/>
  <c r="G142" i="11" s="1"/>
  <c r="G146" i="11" s="1"/>
  <c r="G154" i="11" s="1"/>
  <c r="G158" i="11" s="1"/>
  <c r="G162" i="11" s="1"/>
  <c r="K138" i="11"/>
  <c r="K142" i="11" s="1"/>
  <c r="K146" i="11" s="1"/>
  <c r="K154" i="11" s="1"/>
  <c r="K158" i="11" s="1"/>
  <c r="K162" i="11" s="1"/>
  <c r="J138" i="11"/>
  <c r="J142" i="11" s="1"/>
  <c r="J146" i="11" s="1"/>
  <c r="J154" i="11" s="1"/>
  <c r="J158" i="11" s="1"/>
  <c r="J162" i="11" s="1"/>
  <c r="I138" i="11"/>
  <c r="I142" i="11" s="1"/>
  <c r="I146" i="11" s="1"/>
  <c r="I154" i="11" s="1"/>
  <c r="I158" i="11" s="1"/>
  <c r="I162" i="11" s="1"/>
  <c r="E138" i="11"/>
  <c r="E142" i="11" s="1"/>
  <c r="E146" i="11" s="1"/>
  <c r="E154" i="11" s="1"/>
  <c r="E158" i="11" s="1"/>
  <c r="E162" i="11" s="1"/>
  <c r="F138" i="11"/>
  <c r="F142" i="11" s="1"/>
  <c r="F146" i="11" s="1"/>
  <c r="F154" i="11" s="1"/>
  <c r="F158" i="11" s="1"/>
  <c r="F162" i="11" s="1"/>
  <c r="D138" i="11"/>
  <c r="D142" i="11" s="1"/>
  <c r="D146" i="11" s="1"/>
  <c r="D154" i="11" s="1"/>
  <c r="D158" i="11" s="1"/>
  <c r="D162" i="11" s="1"/>
  <c r="L138" i="11"/>
  <c r="L142" i="11" s="1"/>
  <c r="L146" i="11" s="1"/>
  <c r="L154" i="11" s="1"/>
  <c r="L158" i="11" s="1"/>
  <c r="L162" i="11" s="1"/>
  <c r="H138" i="11"/>
  <c r="H142" i="11" s="1"/>
  <c r="H146" i="11" s="1"/>
  <c r="H154" i="11" s="1"/>
  <c r="H158" i="11" s="1"/>
  <c r="H162" i="11" s="1"/>
  <c r="M212" i="11"/>
  <c r="C216" i="11"/>
  <c r="C139" i="11" l="1"/>
  <c r="C143" i="11" s="1"/>
  <c r="C147" i="11" s="1"/>
  <c r="C155" i="11" s="1"/>
  <c r="L139" i="11"/>
  <c r="L143" i="11" s="1"/>
  <c r="L147" i="11" s="1"/>
  <c r="L155" i="11" s="1"/>
  <c r="L159" i="11" s="1"/>
  <c r="L163" i="11" s="1"/>
  <c r="H139" i="11"/>
  <c r="H143" i="11" s="1"/>
  <c r="H147" i="11" s="1"/>
  <c r="H155" i="11" s="1"/>
  <c r="H159" i="11" s="1"/>
  <c r="H163" i="11" s="1"/>
  <c r="D139" i="11"/>
  <c r="D143" i="11" s="1"/>
  <c r="D147" i="11" s="1"/>
  <c r="D155" i="11" s="1"/>
  <c r="D159" i="11" s="1"/>
  <c r="D163" i="11" s="1"/>
  <c r="J139" i="11"/>
  <c r="J143" i="11" s="1"/>
  <c r="J147" i="11" s="1"/>
  <c r="J155" i="11" s="1"/>
  <c r="J159" i="11" s="1"/>
  <c r="J163" i="11" s="1"/>
  <c r="I139" i="11"/>
  <c r="I143" i="11" s="1"/>
  <c r="I147" i="11" s="1"/>
  <c r="I155" i="11" s="1"/>
  <c r="I159" i="11" s="1"/>
  <c r="I163" i="11" s="1"/>
  <c r="K139" i="11"/>
  <c r="K143" i="11" s="1"/>
  <c r="K147" i="11" s="1"/>
  <c r="K155" i="11" s="1"/>
  <c r="K159" i="11" s="1"/>
  <c r="K163" i="11" s="1"/>
  <c r="G139" i="11"/>
  <c r="G143" i="11" s="1"/>
  <c r="G147" i="11" s="1"/>
  <c r="G155" i="11" s="1"/>
  <c r="G159" i="11" s="1"/>
  <c r="G163" i="11" s="1"/>
  <c r="E139" i="11"/>
  <c r="E143" i="11" s="1"/>
  <c r="E147" i="11" s="1"/>
  <c r="E155" i="11" s="1"/>
  <c r="E159" i="11" s="1"/>
  <c r="E163" i="11" s="1"/>
  <c r="F139" i="11"/>
  <c r="F143" i="11" s="1"/>
  <c r="F147" i="11" s="1"/>
  <c r="F155" i="11" s="1"/>
  <c r="F159" i="11" s="1"/>
  <c r="F163" i="11" s="1"/>
  <c r="M162" i="11"/>
  <c r="E166" i="11" s="1"/>
  <c r="M216" i="11"/>
  <c r="C221" i="11"/>
  <c r="G221" i="11"/>
  <c r="G225" i="11" s="1"/>
  <c r="G228" i="11" s="1"/>
  <c r="G233" i="11" s="1"/>
  <c r="G237" i="11" s="1"/>
  <c r="H221" i="11"/>
  <c r="H225" i="11" s="1"/>
  <c r="H228" i="11" s="1"/>
  <c r="H233" i="11" s="1"/>
  <c r="H237" i="11" s="1"/>
  <c r="K221" i="11"/>
  <c r="K225" i="11" s="1"/>
  <c r="K228" i="11" s="1"/>
  <c r="K233" i="11" s="1"/>
  <c r="K237" i="11" s="1"/>
  <c r="E221" i="11"/>
  <c r="E225" i="11" s="1"/>
  <c r="E228" i="11" s="1"/>
  <c r="E233" i="11" s="1"/>
  <c r="E237" i="11" s="1"/>
  <c r="D221" i="11"/>
  <c r="D225" i="11" s="1"/>
  <c r="D228" i="11" s="1"/>
  <c r="D233" i="11" s="1"/>
  <c r="D237" i="11" s="1"/>
  <c r="L221" i="11"/>
  <c r="L225" i="11" s="1"/>
  <c r="L228" i="11" s="1"/>
  <c r="L233" i="11" s="1"/>
  <c r="L237" i="11" s="1"/>
  <c r="J221" i="11"/>
  <c r="J225" i="11" s="1"/>
  <c r="J228" i="11" s="1"/>
  <c r="J233" i="11" s="1"/>
  <c r="J237" i="11" s="1"/>
  <c r="I221" i="11"/>
  <c r="I225" i="11" s="1"/>
  <c r="I228" i="11" s="1"/>
  <c r="I233" i="11" s="1"/>
  <c r="I237" i="11" s="1"/>
  <c r="F221" i="11"/>
  <c r="F225" i="11" s="1"/>
  <c r="F228" i="11" s="1"/>
  <c r="F233" i="11" s="1"/>
  <c r="F237" i="11" s="1"/>
  <c r="M154" i="11"/>
  <c r="N154" i="11" s="1"/>
  <c r="E170" i="11" l="1"/>
  <c r="E174" i="11" s="1"/>
  <c r="E150" i="11" s="1"/>
  <c r="M155" i="11"/>
  <c r="N155" i="11" s="1"/>
  <c r="C159" i="11"/>
  <c r="C163" i="11" s="1"/>
  <c r="D166" i="11"/>
  <c r="D170" i="11" s="1"/>
  <c r="D174" i="11" s="1"/>
  <c r="D150" i="11" s="1"/>
  <c r="L166" i="11"/>
  <c r="L170" i="11" s="1"/>
  <c r="L174" i="11" s="1"/>
  <c r="L150" i="11" s="1"/>
  <c r="C225" i="11"/>
  <c r="M221" i="11"/>
  <c r="G166" i="11"/>
  <c r="G170" i="11" s="1"/>
  <c r="G174" i="11" s="1"/>
  <c r="G150" i="11" s="1"/>
  <c r="H166" i="11"/>
  <c r="H170" i="11" s="1"/>
  <c r="H174" i="11" s="1"/>
  <c r="H150" i="11" s="1"/>
  <c r="L220" i="11"/>
  <c r="L224" i="11" s="1"/>
  <c r="L227" i="11" s="1"/>
  <c r="L232" i="11" s="1"/>
  <c r="L236" i="11" s="1"/>
  <c r="H220" i="11"/>
  <c r="H224" i="11" s="1"/>
  <c r="H227" i="11" s="1"/>
  <c r="H232" i="11" s="1"/>
  <c r="H236" i="11" s="1"/>
  <c r="J220" i="11"/>
  <c r="J224" i="11" s="1"/>
  <c r="J227" i="11" s="1"/>
  <c r="J232" i="11" s="1"/>
  <c r="J236" i="11" s="1"/>
  <c r="I220" i="11"/>
  <c r="I224" i="11" s="1"/>
  <c r="I227" i="11" s="1"/>
  <c r="I232" i="11" s="1"/>
  <c r="I236" i="11" s="1"/>
  <c r="D220" i="11"/>
  <c r="D224" i="11" s="1"/>
  <c r="D227" i="11" s="1"/>
  <c r="D232" i="11" s="1"/>
  <c r="D236" i="11" s="1"/>
  <c r="G220" i="11"/>
  <c r="G224" i="11" s="1"/>
  <c r="G227" i="11" s="1"/>
  <c r="G232" i="11" s="1"/>
  <c r="G236" i="11" s="1"/>
  <c r="F220" i="11"/>
  <c r="F224" i="11" s="1"/>
  <c r="F227" i="11" s="1"/>
  <c r="F232" i="11" s="1"/>
  <c r="F236" i="11" s="1"/>
  <c r="E220" i="11"/>
  <c r="E224" i="11" s="1"/>
  <c r="E227" i="11" s="1"/>
  <c r="E232" i="11" s="1"/>
  <c r="E236" i="11" s="1"/>
  <c r="K220" i="11"/>
  <c r="K224" i="11" s="1"/>
  <c r="K227" i="11" s="1"/>
  <c r="K232" i="11" s="1"/>
  <c r="K236" i="11" s="1"/>
  <c r="C220" i="11"/>
  <c r="C166" i="11"/>
  <c r="C170" i="11" s="1"/>
  <c r="C174" i="11" s="1"/>
  <c r="C150" i="11" s="1"/>
  <c r="J166" i="11"/>
  <c r="J170" i="11" s="1"/>
  <c r="J174" i="11" s="1"/>
  <c r="J150" i="11" s="1"/>
  <c r="I166" i="11"/>
  <c r="I170" i="11" s="1"/>
  <c r="I174" i="11" s="1"/>
  <c r="I150" i="11" s="1"/>
  <c r="F166" i="11"/>
  <c r="F170" i="11" s="1"/>
  <c r="F174" i="11" s="1"/>
  <c r="F150" i="11" s="1"/>
  <c r="K166" i="11"/>
  <c r="K170" i="11" s="1"/>
  <c r="K174" i="11" s="1"/>
  <c r="K150" i="11" s="1"/>
  <c r="M163" i="11" l="1"/>
  <c r="C167" i="11" s="1"/>
  <c r="C171" i="11" s="1"/>
  <c r="C175" i="11" s="1"/>
  <c r="C151" i="11" s="1"/>
  <c r="C224" i="11"/>
  <c r="M220" i="11"/>
  <c r="M225" i="11"/>
  <c r="C228" i="11"/>
  <c r="C233" i="11" l="1"/>
  <c r="C237" i="11" s="1"/>
  <c r="M228" i="11"/>
  <c r="B229" i="11" s="1"/>
  <c r="M224" i="11"/>
  <c r="C227" i="11"/>
  <c r="F167" i="11"/>
  <c r="F171" i="11" s="1"/>
  <c r="F175" i="11" s="1"/>
  <c r="F151" i="11" s="1"/>
  <c r="L167" i="11"/>
  <c r="L171" i="11" s="1"/>
  <c r="L175" i="11" s="1"/>
  <c r="L151" i="11" s="1"/>
  <c r="D167" i="11"/>
  <c r="D171" i="11" s="1"/>
  <c r="D175" i="11" s="1"/>
  <c r="D151" i="11" s="1"/>
  <c r="E167" i="11"/>
  <c r="E171" i="11" s="1"/>
  <c r="E175" i="11" s="1"/>
  <c r="E151" i="11" s="1"/>
  <c r="I167" i="11"/>
  <c r="I171" i="11" s="1"/>
  <c r="I175" i="11" s="1"/>
  <c r="I151" i="11" s="1"/>
  <c r="H167" i="11"/>
  <c r="H171" i="11" s="1"/>
  <c r="H175" i="11" s="1"/>
  <c r="H151" i="11" s="1"/>
  <c r="G167" i="11"/>
  <c r="G171" i="11" s="1"/>
  <c r="G175" i="11" s="1"/>
  <c r="G151" i="11" s="1"/>
  <c r="J167" i="11"/>
  <c r="J171" i="11" s="1"/>
  <c r="J175" i="11" s="1"/>
  <c r="J151" i="11" s="1"/>
  <c r="K167" i="11"/>
  <c r="K171" i="11" s="1"/>
  <c r="K175" i="11" s="1"/>
  <c r="K151" i="11" s="1"/>
  <c r="C232" i="11" l="1"/>
  <c r="C236" i="11" s="1"/>
  <c r="M227" i="11"/>
  <c r="B228" i="11" s="1"/>
  <c r="M237" i="11"/>
  <c r="C241" i="11" s="1"/>
  <c r="C245" i="11" l="1"/>
  <c r="H241" i="11"/>
  <c r="H245" i="11" s="1"/>
  <c r="H248" i="11" s="1"/>
  <c r="H253" i="11" s="1"/>
  <c r="H38" i="11" s="1"/>
  <c r="G241" i="11"/>
  <c r="G245" i="11" s="1"/>
  <c r="G248" i="11" s="1"/>
  <c r="G253" i="11" s="1"/>
  <c r="G38" i="11" s="1"/>
  <c r="E241" i="11"/>
  <c r="E245" i="11" s="1"/>
  <c r="E248" i="11" s="1"/>
  <c r="E253" i="11" s="1"/>
  <c r="E38" i="11" s="1"/>
  <c r="L241" i="11"/>
  <c r="L245" i="11" s="1"/>
  <c r="L248" i="11" s="1"/>
  <c r="L253" i="11" s="1"/>
  <c r="L38" i="11" s="1"/>
  <c r="F241" i="11"/>
  <c r="F245" i="11" s="1"/>
  <c r="F248" i="11" s="1"/>
  <c r="F253" i="11" s="1"/>
  <c r="F38" i="11" s="1"/>
  <c r="I241" i="11"/>
  <c r="I245" i="11" s="1"/>
  <c r="I248" i="11" s="1"/>
  <c r="I253" i="11" s="1"/>
  <c r="I38" i="11" s="1"/>
  <c r="J241" i="11"/>
  <c r="J245" i="11" s="1"/>
  <c r="J248" i="11" s="1"/>
  <c r="J253" i="11" s="1"/>
  <c r="J38" i="11" s="1"/>
  <c r="D241" i="11"/>
  <c r="D245" i="11" s="1"/>
  <c r="D248" i="11" s="1"/>
  <c r="D253" i="11" s="1"/>
  <c r="D38" i="11" s="1"/>
  <c r="K241" i="11"/>
  <c r="K245" i="11" s="1"/>
  <c r="K248" i="11" s="1"/>
  <c r="K253" i="11" s="1"/>
  <c r="K38" i="11" s="1"/>
  <c r="M236" i="11"/>
  <c r="I44" i="11" l="1"/>
  <c r="I49" i="11"/>
  <c r="E49" i="11"/>
  <c r="E44" i="11"/>
  <c r="G49" i="11"/>
  <c r="G44" i="11"/>
  <c r="H49" i="11"/>
  <c r="H44" i="11"/>
  <c r="F49" i="11"/>
  <c r="F44" i="11"/>
  <c r="K49" i="11"/>
  <c r="K44" i="11"/>
  <c r="D49" i="11"/>
  <c r="D44" i="11"/>
  <c r="M241" i="11"/>
  <c r="L44" i="11"/>
  <c r="L49" i="11"/>
  <c r="F240" i="11"/>
  <c r="F244" i="11" s="1"/>
  <c r="F247" i="11" s="1"/>
  <c r="F252" i="11" s="1"/>
  <c r="F37" i="11" s="1"/>
  <c r="H240" i="11"/>
  <c r="H244" i="11" s="1"/>
  <c r="H247" i="11" s="1"/>
  <c r="H252" i="11" s="1"/>
  <c r="H37" i="11" s="1"/>
  <c r="K240" i="11"/>
  <c r="K244" i="11" s="1"/>
  <c r="K247" i="11" s="1"/>
  <c r="K252" i="11" s="1"/>
  <c r="K37" i="11" s="1"/>
  <c r="I240" i="11"/>
  <c r="I244" i="11" s="1"/>
  <c r="I247" i="11" s="1"/>
  <c r="I252" i="11" s="1"/>
  <c r="I37" i="11" s="1"/>
  <c r="D240" i="11"/>
  <c r="D244" i="11" s="1"/>
  <c r="D247" i="11" s="1"/>
  <c r="D252" i="11" s="1"/>
  <c r="D37" i="11" s="1"/>
  <c r="J240" i="11"/>
  <c r="J244" i="11" s="1"/>
  <c r="J247" i="11" s="1"/>
  <c r="J252" i="11" s="1"/>
  <c r="J37" i="11" s="1"/>
  <c r="G240" i="11"/>
  <c r="G244" i="11" s="1"/>
  <c r="G247" i="11" s="1"/>
  <c r="G252" i="11" s="1"/>
  <c r="G37" i="11" s="1"/>
  <c r="L240" i="11"/>
  <c r="L244" i="11" s="1"/>
  <c r="L247" i="11" s="1"/>
  <c r="L252" i="11" s="1"/>
  <c r="L37" i="11" s="1"/>
  <c r="E240" i="11"/>
  <c r="E244" i="11" s="1"/>
  <c r="E247" i="11" s="1"/>
  <c r="E252" i="11" s="1"/>
  <c r="E37" i="11" s="1"/>
  <c r="C240" i="11"/>
  <c r="J44" i="11"/>
  <c r="J49" i="11"/>
  <c r="M245" i="11"/>
  <c r="C248" i="11"/>
  <c r="G43" i="11" l="1"/>
  <c r="G45" i="11" s="1"/>
  <c r="G39" i="11"/>
  <c r="G40" i="11" s="1"/>
  <c r="G48" i="11"/>
  <c r="G50" i="11" s="1"/>
  <c r="G52" i="11" s="1"/>
  <c r="G53" i="11" s="1"/>
  <c r="D39" i="11"/>
  <c r="D40" i="11" s="1"/>
  <c r="D43" i="11"/>
  <c r="D45" i="11" s="1"/>
  <c r="D48" i="11"/>
  <c r="D50" i="11" s="1"/>
  <c r="D52" i="11" s="1"/>
  <c r="D53" i="11" s="1"/>
  <c r="M248" i="11"/>
  <c r="B249" i="11" s="1"/>
  <c r="C253" i="11"/>
  <c r="C38" i="11" s="1"/>
  <c r="I43" i="11"/>
  <c r="I45" i="11" s="1"/>
  <c r="I39" i="11"/>
  <c r="I40" i="11" s="1"/>
  <c r="I48" i="11"/>
  <c r="I50" i="11" s="1"/>
  <c r="I52" i="11" s="1"/>
  <c r="I53" i="11" s="1"/>
  <c r="K48" i="11"/>
  <c r="K50" i="11" s="1"/>
  <c r="K52" i="11" s="1"/>
  <c r="K53" i="11" s="1"/>
  <c r="K43" i="11"/>
  <c r="K45" i="11" s="1"/>
  <c r="K39" i="11"/>
  <c r="K40" i="11" s="1"/>
  <c r="C244" i="11"/>
  <c r="M240" i="11"/>
  <c r="J48" i="11"/>
  <c r="J50" i="11" s="1"/>
  <c r="J52" i="11" s="1"/>
  <c r="J53" i="11" s="1"/>
  <c r="J39" i="11"/>
  <c r="J40" i="11" s="1"/>
  <c r="J43" i="11"/>
  <c r="J45" i="11" s="1"/>
  <c r="H39" i="11"/>
  <c r="H40" i="11" s="1"/>
  <c r="H43" i="11"/>
  <c r="H45" i="11" s="1"/>
  <c r="H48" i="11"/>
  <c r="H50" i="11" s="1"/>
  <c r="H52" i="11" s="1"/>
  <c r="H53" i="11" s="1"/>
  <c r="E48" i="11"/>
  <c r="E50" i="11" s="1"/>
  <c r="E52" i="11" s="1"/>
  <c r="E53" i="11" s="1"/>
  <c r="E39" i="11"/>
  <c r="E40" i="11" s="1"/>
  <c r="E43" i="11"/>
  <c r="E45" i="11" s="1"/>
  <c r="F43" i="11"/>
  <c r="F45" i="11" s="1"/>
  <c r="F48" i="11"/>
  <c r="F50" i="11" s="1"/>
  <c r="F52" i="11" s="1"/>
  <c r="F53" i="11" s="1"/>
  <c r="F39" i="11"/>
  <c r="F40" i="11" s="1"/>
  <c r="L48" i="11"/>
  <c r="L50" i="11" s="1"/>
  <c r="L52" i="11" s="1"/>
  <c r="L53" i="11" s="1"/>
  <c r="L43" i="11"/>
  <c r="L45" i="11" s="1"/>
  <c r="L39" i="11"/>
  <c r="L40" i="11" s="1"/>
  <c r="M244" i="11" l="1"/>
  <c r="C247" i="11"/>
  <c r="M253" i="11"/>
  <c r="C44" i="11" l="1"/>
  <c r="C49" i="11"/>
  <c r="M49" i="11" s="1"/>
  <c r="M247" i="11"/>
  <c r="B248" i="11" s="1"/>
  <c r="C252" i="11"/>
  <c r="C37" i="11" s="1"/>
  <c r="M252" i="11" l="1"/>
  <c r="C48" i="11" l="1"/>
  <c r="C43" i="11"/>
  <c r="C45" i="11" s="1"/>
  <c r="C39" i="11"/>
  <c r="C40" i="11" s="1"/>
  <c r="C50" i="11" l="1"/>
  <c r="M48" i="11"/>
  <c r="C52" i="11" l="1"/>
  <c r="M50" i="11"/>
  <c r="M52" i="11" l="1"/>
  <c r="C53" i="11"/>
  <c r="L51" i="11"/>
  <c r="E51" i="11"/>
  <c r="D51" i="11"/>
  <c r="K51" i="11"/>
  <c r="H51" i="11"/>
  <c r="G51" i="11"/>
  <c r="I51" i="11"/>
  <c r="F51" i="11"/>
  <c r="M51" i="11"/>
  <c r="J51" i="11"/>
  <c r="C51" i="11"/>
  <c r="G54" i="11" l="1"/>
  <c r="L54" i="11"/>
  <c r="F54" i="11"/>
  <c r="J54" i="11"/>
  <c r="K54" i="11"/>
  <c r="M53" i="11"/>
  <c r="C54" i="11"/>
  <c r="H54" i="11"/>
  <c r="E54" i="11"/>
  <c r="I54" i="11"/>
  <c r="D54" i="11"/>
</calcChain>
</file>

<file path=xl/sharedStrings.xml><?xml version="1.0" encoding="utf-8"?>
<sst xmlns="http://schemas.openxmlformats.org/spreadsheetml/2006/main" count="1044" uniqueCount="139">
  <si>
    <t>Team A</t>
  </si>
  <si>
    <t>Team B</t>
  </si>
  <si>
    <t>Team C</t>
  </si>
  <si>
    <t>Team D</t>
  </si>
  <si>
    <t>Team E</t>
  </si>
  <si>
    <t>Team F</t>
  </si>
  <si>
    <t>Team G</t>
  </si>
  <si>
    <t>Team H</t>
  </si>
  <si>
    <t>Team I</t>
  </si>
  <si>
    <t>Team J</t>
  </si>
  <si>
    <t>Discount Store Channel</t>
  </si>
  <si>
    <t>Dept. Store Channel</t>
  </si>
  <si>
    <t>Specialty Store Channel</t>
  </si>
  <si>
    <t>Price Offer</t>
  </si>
  <si>
    <t>TOTAL Units Offered</t>
  </si>
  <si>
    <t>Cost to Produce</t>
  </si>
  <si>
    <t>Inventory Cost (Rnd 2+)</t>
  </si>
  <si>
    <t>TOTAL Costs</t>
  </si>
  <si>
    <t>Fixed Costs</t>
  </si>
  <si>
    <t>Team Decisions</t>
  </si>
  <si>
    <t>Total/Avg</t>
  </si>
  <si>
    <t>Market Outcomes</t>
  </si>
  <si>
    <t>Sales</t>
  </si>
  <si>
    <t>Units Sold</t>
  </si>
  <si>
    <t>Sales Revenue</t>
  </si>
  <si>
    <t>Unsold Units (Inventory)</t>
  </si>
  <si>
    <t>TOTAL Inventory</t>
  </si>
  <si>
    <t>TOTAL Sales Revenue</t>
  </si>
  <si>
    <t>Profit for the Round</t>
  </si>
  <si>
    <t>Profit for ALL Rounds</t>
  </si>
  <si>
    <t>Profit Rank</t>
  </si>
  <si>
    <t>Discount</t>
  </si>
  <si>
    <t>Department</t>
  </si>
  <si>
    <t>Specialty</t>
  </si>
  <si>
    <t>There are four information charts on this sheet, scroll down for all four.</t>
  </si>
  <si>
    <t>Discount Stores ($10)</t>
  </si>
  <si>
    <t>Dept. Stores ($25)</t>
  </si>
  <si>
    <t>Specialty Stores ($40)</t>
  </si>
  <si>
    <t>Costs to Budget</t>
  </si>
  <si>
    <t>Data Entry Check</t>
  </si>
  <si>
    <r>
      <t xml:space="preserve">NOTE: </t>
    </r>
    <r>
      <rPr>
        <b/>
        <i/>
        <sz val="9"/>
        <color theme="1"/>
        <rFont val="Calibri"/>
        <family val="2"/>
        <scheme val="minor"/>
      </rPr>
      <t>Weighted</t>
    </r>
    <r>
      <rPr>
        <i/>
        <sz val="9"/>
        <color theme="1"/>
        <rFont val="Calibri"/>
        <family val="2"/>
        <scheme val="minor"/>
      </rPr>
      <t xml:space="preserve"> Averages</t>
    </r>
  </si>
  <si>
    <t>TOTAL Units Sold</t>
  </si>
  <si>
    <t>Number of Teams =</t>
  </si>
  <si>
    <t>Plus Units in Inventory</t>
  </si>
  <si>
    <t>Got</t>
  </si>
  <si>
    <t>Diff</t>
  </si>
  <si>
    <t>Rev1</t>
  </si>
  <si>
    <t>New Got</t>
  </si>
  <si>
    <t>New shares</t>
  </si>
  <si>
    <t>Sales 2</t>
  </si>
  <si>
    <t>Rev2</t>
  </si>
  <si>
    <t>New Got2</t>
  </si>
  <si>
    <t>New Share</t>
  </si>
  <si>
    <t>New Units Produced</t>
  </si>
  <si>
    <t>Total Budget</t>
  </si>
  <si>
    <t>Price and Channel Simulation Game</t>
  </si>
  <si>
    <t>You only need to enter data in the GOLD cells = new units to produce per channel and price per channel</t>
  </si>
  <si>
    <t>Round 2</t>
  </si>
  <si>
    <t>Inventory Cost @ 10%</t>
  </si>
  <si>
    <t>Round 3</t>
  </si>
  <si>
    <t>Round 4</t>
  </si>
  <si>
    <t>Round 5</t>
  </si>
  <si>
    <t>Round 6</t>
  </si>
  <si>
    <t>Round 7</t>
  </si>
  <si>
    <t>FINAL Round 8</t>
  </si>
  <si>
    <t>Round 1</t>
  </si>
  <si>
    <t>New Got3</t>
  </si>
  <si>
    <t>Rev3</t>
  </si>
  <si>
    <t>Forget</t>
  </si>
  <si>
    <t>Good</t>
  </si>
  <si>
    <t>Rev4</t>
  </si>
  <si>
    <t>Unit Market Share</t>
  </si>
  <si>
    <t>Revenue Market Share</t>
  </si>
  <si>
    <t>Quick Rules and Instructions</t>
  </si>
  <si>
    <t>The sim game runs up to 8 rounds</t>
  </si>
  <si>
    <t>You have three main decisions to make:</t>
  </si>
  <si>
    <t>What quantity of product for each channel to produce?</t>
  </si>
  <si>
    <t>Which of the three channels to utilize (discount, department and/or specialty stores)?</t>
  </si>
  <si>
    <t>What price will you offer each of your product lines to your targeted retailers?</t>
  </si>
  <si>
    <t>The unit costs for your products are:</t>
  </si>
  <si>
    <t>$10 for products in the discount store channel</t>
  </si>
  <si>
    <t>$25 for products in the department store channel</t>
  </si>
  <si>
    <t>$40 for products in the specialty store channel</t>
  </si>
  <si>
    <t>Any products not sold in that round go into your inventory for sales next round</t>
  </si>
  <si>
    <t>You play in teams against other teams - up to ten teams in total</t>
  </si>
  <si>
    <t>Your objective is to maximize profits over the 8 rounds (or earlier if playing a shorter version)</t>
  </si>
  <si>
    <t>You incur the production costs in that round whether or not they are sold</t>
  </si>
  <si>
    <t xml:space="preserve">You incur an inventory holding cost of 10% of the stock value </t>
  </si>
  <si>
    <t>You only need to enter unit quantities per channel and price per channel</t>
  </si>
  <si>
    <t>The sim game automatically calculates all the other numbers</t>
  </si>
  <si>
    <t>The sim game - as it allows for automatic calculation, is an excellent tool for scenario testing</t>
  </si>
  <si>
    <t>In other words, play around with potential decisions before finalizing</t>
  </si>
  <si>
    <t>This is a sim game - it reflects your market reality - follow the numbers/data - not guesses!</t>
  </si>
  <si>
    <t>Have fun, use your team strengths, and learn some marketing concepts along the way…</t>
  </si>
  <si>
    <t>Each channel, and its consumers, have varying degrees of price elasticity</t>
  </si>
  <si>
    <t>Products in the discount store channel = strong price elasticity</t>
  </si>
  <si>
    <t>Products in the department store channel = Moderate price elasticity</t>
  </si>
  <si>
    <t>Products in the specialty store channel = Slightly price elastic</t>
  </si>
  <si>
    <t>You also have fixed costs of $5,000 per round</t>
  </si>
  <si>
    <t>Therefore, price points (that you can charge) vary by channel as well…</t>
  </si>
  <si>
    <t>Products in the discount store channel = $25 to $50</t>
  </si>
  <si>
    <t>Products in the department store channel = $50 to $100</t>
  </si>
  <si>
    <t>Products in the specialty store channel = $100 to $150</t>
  </si>
  <si>
    <t>TEAMS</t>
  </si>
  <si>
    <t>GOAL</t>
  </si>
  <si>
    <t>DECISIONS</t>
  </si>
  <si>
    <t>COSTS</t>
  </si>
  <si>
    <t>INVENTORY</t>
  </si>
  <si>
    <t>BUDGET</t>
  </si>
  <si>
    <t>ELASTICITY</t>
  </si>
  <si>
    <t>PRICE</t>
  </si>
  <si>
    <t>POINTS</t>
  </si>
  <si>
    <t>DATA</t>
  </si>
  <si>
    <t>ENTRY</t>
  </si>
  <si>
    <t>TESTING</t>
  </si>
  <si>
    <t>LEARNING</t>
  </si>
  <si>
    <t>Please refer to the 'Demand' tab for more detail on market demand</t>
  </si>
  <si>
    <t>Remember to move to the next Round tab for each decision</t>
  </si>
  <si>
    <t>Important note: price elasticity only becomes a factor when supply exceeds demand</t>
  </si>
  <si>
    <t>Important: You should see two OK symbols if the data is correctly entered and within budget</t>
  </si>
  <si>
    <t>Avail Mkts</t>
  </si>
  <si>
    <t>Share</t>
  </si>
  <si>
    <t>1st cut</t>
  </si>
  <si>
    <t>Inv</t>
  </si>
  <si>
    <t>1st layer</t>
  </si>
  <si>
    <t>New share</t>
  </si>
  <si>
    <t>2nd layer</t>
  </si>
  <si>
    <t>Adj</t>
  </si>
  <si>
    <t>2nd cut</t>
  </si>
  <si>
    <t>inv</t>
  </si>
  <si>
    <t>3rd cut</t>
  </si>
  <si>
    <t>3rd layer</t>
  </si>
  <si>
    <t>4th cut</t>
  </si>
  <si>
    <t>4th layer</t>
  </si>
  <si>
    <t>ALL SALES</t>
  </si>
  <si>
    <t>© Copyright (2025) =  www.greatideasforteachingmarketing.com</t>
  </si>
  <si>
    <t>In round 1 you have a starting budget of $50,000, which also must cover your fixed costs</t>
  </si>
  <si>
    <t>In later rounds, your budget is your accumulated products (or a minimum of $50,000)</t>
  </si>
  <si>
    <t>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</si>
</sst>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_-;\-* #,##0.000_-;_-* &quot;-&quot;??_-;_-@_-"/>
    <numFmt numFmtId="167" formatCode="_-* #,##0.0_-;\-* #,##0.0_-;_-* &quot;-&quot;??_-;_-@_-"/>
    <numFmt numFmtId="168" formatCode="_-* #,##0.0_-;\-* #,##0.0_-;_-* &quot;-&quot;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0" tint="-4.9989318521683403E-2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5" fillId="3" borderId="0" xfId="0" applyFont="1" applyFill="1"/>
    <xf numFmtId="9" fontId="5" fillId="3" borderId="0" xfId="2" applyFont="1" applyFill="1"/>
    <xf numFmtId="0" fontId="5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9" xfId="0" applyFill="1" applyBorder="1" applyAlignment="1">
      <alignment horizontal="center" vertical="center"/>
    </xf>
    <xf numFmtId="3" fontId="0" fillId="2" borderId="0" xfId="0" applyNumberFormat="1" applyFill="1" applyAlignment="1" applyProtection="1">
      <alignment horizontal="center" vertical="center"/>
      <protection locked="0"/>
    </xf>
    <xf numFmtId="3" fontId="0" fillId="3" borderId="9" xfId="0" applyNumberFormat="1" applyFill="1" applyBorder="1" applyAlignment="1">
      <alignment horizontal="center" vertical="center"/>
    </xf>
    <xf numFmtId="3" fontId="0" fillId="3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3" fontId="0" fillId="3" borderId="6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3" fontId="0" fillId="2" borderId="15" xfId="0" applyNumberFormat="1" applyFill="1" applyBorder="1" applyAlignment="1" applyProtection="1">
      <alignment horizontal="center" vertical="center"/>
      <protection locked="0"/>
    </xf>
    <xf numFmtId="3" fontId="0" fillId="2" borderId="7" xfId="0" applyNumberFormat="1" applyFill="1" applyBorder="1" applyAlignment="1" applyProtection="1">
      <alignment horizontal="center" vertical="center"/>
      <protection locked="0"/>
    </xf>
    <xf numFmtId="3" fontId="0" fillId="3" borderId="10" xfId="0" applyNumberFormat="1" applyFill="1" applyBorder="1" applyAlignment="1">
      <alignment horizontal="center" vertical="center"/>
    </xf>
    <xf numFmtId="3" fontId="0" fillId="3" borderId="12" xfId="0" applyNumberForma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center" vertical="center"/>
    </xf>
    <xf numFmtId="3" fontId="0" fillId="3" borderId="15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quotePrefix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vertical="center"/>
    </xf>
    <xf numFmtId="43" fontId="5" fillId="3" borderId="0" xfId="1" applyFont="1" applyFill="1" applyAlignment="1">
      <alignment horizontal="center" vertical="center"/>
    </xf>
    <xf numFmtId="43" fontId="5" fillId="3" borderId="0" xfId="0" applyNumberFormat="1" applyFont="1" applyFill="1" applyAlignment="1">
      <alignment horizontal="center" vertical="center"/>
    </xf>
    <xf numFmtId="164" fontId="5" fillId="3" borderId="0" xfId="1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vertical="center"/>
    </xf>
    <xf numFmtId="166" fontId="5" fillId="3" borderId="0" xfId="1" applyNumberFormat="1" applyFont="1" applyFill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165" fontId="0" fillId="3" borderId="0" xfId="2" applyNumberFormat="1" applyFont="1" applyFill="1" applyBorder="1" applyAlignment="1">
      <alignment horizontal="center" vertical="center"/>
    </xf>
    <xf numFmtId="165" fontId="0" fillId="3" borderId="6" xfId="2" applyNumberFormat="1" applyFont="1" applyFill="1" applyBorder="1" applyAlignment="1">
      <alignment horizontal="center" vertical="center"/>
    </xf>
    <xf numFmtId="165" fontId="0" fillId="3" borderId="9" xfId="2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2" xfId="0" quotePrefix="1" applyFont="1" applyBorder="1" applyAlignment="1">
      <alignment vertical="center"/>
    </xf>
    <xf numFmtId="2" fontId="5" fillId="3" borderId="0" xfId="0" applyNumberFormat="1" applyFont="1" applyFill="1" applyAlignment="1">
      <alignment vertical="center"/>
    </xf>
    <xf numFmtId="0" fontId="21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right" vertical="center"/>
    </xf>
    <xf numFmtId="168" fontId="5" fillId="3" borderId="0" xfId="0" applyNumberFormat="1" applyFont="1" applyFill="1" applyAlignment="1">
      <alignment horizontal="right" vertical="center"/>
    </xf>
    <xf numFmtId="167" fontId="5" fillId="3" borderId="0" xfId="1" applyNumberFormat="1" applyFont="1" applyFill="1" applyAlignment="1">
      <alignment horizontal="center" vertical="center"/>
    </xf>
    <xf numFmtId="168" fontId="5" fillId="3" borderId="0" xfId="0" applyNumberFormat="1" applyFont="1" applyFill="1" applyAlignment="1">
      <alignment horizontal="center" vertical="center"/>
    </xf>
    <xf numFmtId="168" fontId="5" fillId="3" borderId="0" xfId="0" applyNumberFormat="1" applyFont="1" applyFill="1" applyAlignment="1">
      <alignment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9" fillId="4" borderId="14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5" fontId="0" fillId="3" borderId="2" xfId="2" applyNumberFormat="1" applyFont="1" applyFill="1" applyBorder="1" applyAlignment="1">
      <alignment horizontal="center" vertical="center"/>
    </xf>
    <xf numFmtId="165" fontId="0" fillId="3" borderId="1" xfId="2" applyNumberFormat="1" applyFont="1" applyFill="1" applyBorder="1" applyAlignment="1">
      <alignment horizontal="center" vertical="center"/>
    </xf>
    <xf numFmtId="165" fontId="0" fillId="3" borderId="3" xfId="2" applyNumberFormat="1" applyFon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3" borderId="4" xfId="0" applyNumberFormat="1" applyFill="1" applyBorder="1" applyAlignment="1">
      <alignment horizontal="center" vertical="center"/>
    </xf>
    <xf numFmtId="165" fontId="0" fillId="3" borderId="4" xfId="2" applyNumberFormat="1" applyFont="1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65" fontId="0" fillId="3" borderId="15" xfId="2" applyNumberFormat="1" applyFont="1" applyFill="1" applyBorder="1" applyAlignment="1">
      <alignment horizontal="center" vertical="center"/>
    </xf>
    <xf numFmtId="165" fontId="0" fillId="3" borderId="7" xfId="2" applyNumberFormat="1" applyFont="1" applyFill="1" applyBorder="1" applyAlignment="1">
      <alignment horizontal="center" vertical="center"/>
    </xf>
    <xf numFmtId="165" fontId="0" fillId="3" borderId="10" xfId="2" applyNumberFormat="1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Demand</a:t>
            </a:r>
            <a:r>
              <a:rPr lang="en-AU" b="1" baseline="0"/>
              <a:t> Curve for Discount Stores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Demand!$AL$23:$AL$48</c:f>
              <c:numCache>
                <c:formatCode>General</c:formatCode>
                <c:ptCount val="26"/>
                <c:pt idx="0">
                  <c:v>50</c:v>
                </c:pt>
                <c:pt idx="1">
                  <c:v>49</c:v>
                </c:pt>
                <c:pt idx="2">
                  <c:v>48</c:v>
                </c:pt>
                <c:pt idx="3">
                  <c:v>47</c:v>
                </c:pt>
                <c:pt idx="4">
                  <c:v>46</c:v>
                </c:pt>
                <c:pt idx="5">
                  <c:v>45</c:v>
                </c:pt>
                <c:pt idx="6">
                  <c:v>44</c:v>
                </c:pt>
                <c:pt idx="7">
                  <c:v>43</c:v>
                </c:pt>
                <c:pt idx="8">
                  <c:v>42</c:v>
                </c:pt>
                <c:pt idx="9">
                  <c:v>41</c:v>
                </c:pt>
                <c:pt idx="10">
                  <c:v>40</c:v>
                </c:pt>
                <c:pt idx="11">
                  <c:v>39</c:v>
                </c:pt>
                <c:pt idx="12">
                  <c:v>38</c:v>
                </c:pt>
                <c:pt idx="13">
                  <c:v>37</c:v>
                </c:pt>
                <c:pt idx="14">
                  <c:v>36</c:v>
                </c:pt>
                <c:pt idx="15">
                  <c:v>35</c:v>
                </c:pt>
                <c:pt idx="16">
                  <c:v>34</c:v>
                </c:pt>
                <c:pt idx="17">
                  <c:v>33</c:v>
                </c:pt>
                <c:pt idx="18">
                  <c:v>32</c:v>
                </c:pt>
                <c:pt idx="19">
                  <c:v>31</c:v>
                </c:pt>
                <c:pt idx="20">
                  <c:v>30</c:v>
                </c:pt>
                <c:pt idx="21">
                  <c:v>29</c:v>
                </c:pt>
                <c:pt idx="22">
                  <c:v>28</c:v>
                </c:pt>
                <c:pt idx="23">
                  <c:v>27</c:v>
                </c:pt>
                <c:pt idx="24">
                  <c:v>26</c:v>
                </c:pt>
                <c:pt idx="25">
                  <c:v>25</c:v>
                </c:pt>
              </c:numCache>
            </c:numRef>
          </c:cat>
          <c:val>
            <c:numRef>
              <c:f>Demand!$AM$23:$AM$48</c:f>
              <c:numCache>
                <c:formatCode>General</c:formatCode>
                <c:ptCount val="26"/>
                <c:pt idx="0">
                  <c:v>5000</c:v>
                </c:pt>
                <c:pt idx="1">
                  <c:v>5200</c:v>
                </c:pt>
                <c:pt idx="2">
                  <c:v>5400</c:v>
                </c:pt>
                <c:pt idx="3">
                  <c:v>5600</c:v>
                </c:pt>
                <c:pt idx="4">
                  <c:v>5800</c:v>
                </c:pt>
                <c:pt idx="5">
                  <c:v>6000</c:v>
                </c:pt>
                <c:pt idx="6">
                  <c:v>6200</c:v>
                </c:pt>
                <c:pt idx="7">
                  <c:v>6400</c:v>
                </c:pt>
                <c:pt idx="8">
                  <c:v>6600</c:v>
                </c:pt>
                <c:pt idx="9">
                  <c:v>6800</c:v>
                </c:pt>
                <c:pt idx="10">
                  <c:v>7000</c:v>
                </c:pt>
                <c:pt idx="11">
                  <c:v>7200</c:v>
                </c:pt>
                <c:pt idx="12">
                  <c:v>7400</c:v>
                </c:pt>
                <c:pt idx="13">
                  <c:v>7600</c:v>
                </c:pt>
                <c:pt idx="14">
                  <c:v>7800</c:v>
                </c:pt>
                <c:pt idx="15">
                  <c:v>8000</c:v>
                </c:pt>
                <c:pt idx="16">
                  <c:v>8200</c:v>
                </c:pt>
                <c:pt idx="17">
                  <c:v>8400</c:v>
                </c:pt>
                <c:pt idx="18">
                  <c:v>8600</c:v>
                </c:pt>
                <c:pt idx="19">
                  <c:v>8800</c:v>
                </c:pt>
                <c:pt idx="20">
                  <c:v>9000</c:v>
                </c:pt>
                <c:pt idx="21">
                  <c:v>9200</c:v>
                </c:pt>
                <c:pt idx="22">
                  <c:v>9400</c:v>
                </c:pt>
                <c:pt idx="23">
                  <c:v>9600</c:v>
                </c:pt>
                <c:pt idx="24">
                  <c:v>9800</c:v>
                </c:pt>
                <c:pt idx="25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45-4C14-923E-212807CF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176928"/>
        <c:axId val="1970510016"/>
      </c:lineChart>
      <c:catAx>
        <c:axId val="19331769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Price offered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510016"/>
        <c:crosses val="autoZero"/>
        <c:auto val="1"/>
        <c:lblAlgn val="ctr"/>
        <c:lblOffset val="100"/>
        <c:noMultiLvlLbl val="0"/>
      </c:catAx>
      <c:valAx>
        <c:axId val="1970510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Retail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1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Demand</a:t>
            </a:r>
            <a:r>
              <a:rPr lang="en-AU" b="1" baseline="0"/>
              <a:t> Curve for Department Stores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Demand!$AO$23:$AO$48</c:f>
              <c:numCache>
                <c:formatCode>General</c:formatCode>
                <c:ptCount val="26"/>
                <c:pt idx="0">
                  <c:v>100</c:v>
                </c:pt>
                <c:pt idx="1">
                  <c:v>98</c:v>
                </c:pt>
                <c:pt idx="2">
                  <c:v>96</c:v>
                </c:pt>
                <c:pt idx="3">
                  <c:v>94</c:v>
                </c:pt>
                <c:pt idx="4">
                  <c:v>92</c:v>
                </c:pt>
                <c:pt idx="5">
                  <c:v>90</c:v>
                </c:pt>
                <c:pt idx="6">
                  <c:v>88</c:v>
                </c:pt>
                <c:pt idx="7">
                  <c:v>86</c:v>
                </c:pt>
                <c:pt idx="8">
                  <c:v>84</c:v>
                </c:pt>
                <c:pt idx="9">
                  <c:v>82</c:v>
                </c:pt>
                <c:pt idx="10">
                  <c:v>80</c:v>
                </c:pt>
                <c:pt idx="11">
                  <c:v>78</c:v>
                </c:pt>
                <c:pt idx="12">
                  <c:v>76</c:v>
                </c:pt>
                <c:pt idx="13">
                  <c:v>74</c:v>
                </c:pt>
                <c:pt idx="14">
                  <c:v>72</c:v>
                </c:pt>
                <c:pt idx="15">
                  <c:v>70</c:v>
                </c:pt>
                <c:pt idx="16">
                  <c:v>68</c:v>
                </c:pt>
                <c:pt idx="17">
                  <c:v>66</c:v>
                </c:pt>
                <c:pt idx="18">
                  <c:v>64</c:v>
                </c:pt>
                <c:pt idx="19">
                  <c:v>62</c:v>
                </c:pt>
                <c:pt idx="20">
                  <c:v>60</c:v>
                </c:pt>
                <c:pt idx="21">
                  <c:v>58</c:v>
                </c:pt>
                <c:pt idx="22">
                  <c:v>56</c:v>
                </c:pt>
                <c:pt idx="23">
                  <c:v>54</c:v>
                </c:pt>
                <c:pt idx="24">
                  <c:v>52</c:v>
                </c:pt>
                <c:pt idx="25">
                  <c:v>50</c:v>
                </c:pt>
              </c:numCache>
            </c:numRef>
          </c:cat>
          <c:val>
            <c:numRef>
              <c:f>Demand!$AP$23:$AP$48</c:f>
              <c:numCache>
                <c:formatCode>General</c:formatCode>
                <c:ptCount val="26"/>
                <c:pt idx="0">
                  <c:v>3000</c:v>
                </c:pt>
                <c:pt idx="1">
                  <c:v>3100</c:v>
                </c:pt>
                <c:pt idx="2">
                  <c:v>3200</c:v>
                </c:pt>
                <c:pt idx="3">
                  <c:v>3300</c:v>
                </c:pt>
                <c:pt idx="4">
                  <c:v>3400</c:v>
                </c:pt>
                <c:pt idx="5">
                  <c:v>3500</c:v>
                </c:pt>
                <c:pt idx="6">
                  <c:v>3600</c:v>
                </c:pt>
                <c:pt idx="7">
                  <c:v>3700</c:v>
                </c:pt>
                <c:pt idx="8">
                  <c:v>3800</c:v>
                </c:pt>
                <c:pt idx="9">
                  <c:v>3900</c:v>
                </c:pt>
                <c:pt idx="10">
                  <c:v>4000</c:v>
                </c:pt>
                <c:pt idx="11">
                  <c:v>4100</c:v>
                </c:pt>
                <c:pt idx="12">
                  <c:v>4200</c:v>
                </c:pt>
                <c:pt idx="13">
                  <c:v>4300</c:v>
                </c:pt>
                <c:pt idx="14">
                  <c:v>4400</c:v>
                </c:pt>
                <c:pt idx="15">
                  <c:v>4500</c:v>
                </c:pt>
                <c:pt idx="16">
                  <c:v>4600</c:v>
                </c:pt>
                <c:pt idx="17">
                  <c:v>4700</c:v>
                </c:pt>
                <c:pt idx="18">
                  <c:v>4800</c:v>
                </c:pt>
                <c:pt idx="19">
                  <c:v>4900</c:v>
                </c:pt>
                <c:pt idx="20">
                  <c:v>5000</c:v>
                </c:pt>
                <c:pt idx="21">
                  <c:v>5100</c:v>
                </c:pt>
                <c:pt idx="22">
                  <c:v>5200</c:v>
                </c:pt>
                <c:pt idx="23">
                  <c:v>5300</c:v>
                </c:pt>
                <c:pt idx="24">
                  <c:v>5400</c:v>
                </c:pt>
                <c:pt idx="25">
                  <c:v>5500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2-40F6-8A01-BEC344394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176928"/>
        <c:axId val="1970510016"/>
      </c:lineChart>
      <c:catAx>
        <c:axId val="19331769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Price offered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510016"/>
        <c:crosses val="autoZero"/>
        <c:auto val="1"/>
        <c:lblAlgn val="ctr"/>
        <c:lblOffset val="100"/>
        <c:noMultiLvlLbl val="0"/>
      </c:catAx>
      <c:valAx>
        <c:axId val="1970510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Retail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1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Demand</a:t>
            </a:r>
            <a:r>
              <a:rPr lang="en-AU" b="1" baseline="0"/>
              <a:t> Curve for Specialty Stores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Demand!$AR$23:$AR$48</c:f>
              <c:numCache>
                <c:formatCode>General</c:formatCode>
                <c:ptCount val="26"/>
                <c:pt idx="0">
                  <c:v>150</c:v>
                </c:pt>
                <c:pt idx="1">
                  <c:v>148</c:v>
                </c:pt>
                <c:pt idx="2">
                  <c:v>146</c:v>
                </c:pt>
                <c:pt idx="3">
                  <c:v>144</c:v>
                </c:pt>
                <c:pt idx="4">
                  <c:v>142</c:v>
                </c:pt>
                <c:pt idx="5">
                  <c:v>140</c:v>
                </c:pt>
                <c:pt idx="6">
                  <c:v>138</c:v>
                </c:pt>
                <c:pt idx="7">
                  <c:v>136</c:v>
                </c:pt>
                <c:pt idx="8">
                  <c:v>134</c:v>
                </c:pt>
                <c:pt idx="9">
                  <c:v>132</c:v>
                </c:pt>
                <c:pt idx="10">
                  <c:v>130</c:v>
                </c:pt>
                <c:pt idx="11">
                  <c:v>128</c:v>
                </c:pt>
                <c:pt idx="12">
                  <c:v>126</c:v>
                </c:pt>
                <c:pt idx="13">
                  <c:v>124</c:v>
                </c:pt>
                <c:pt idx="14">
                  <c:v>122</c:v>
                </c:pt>
                <c:pt idx="15">
                  <c:v>120</c:v>
                </c:pt>
                <c:pt idx="16">
                  <c:v>118</c:v>
                </c:pt>
                <c:pt idx="17">
                  <c:v>116</c:v>
                </c:pt>
                <c:pt idx="18">
                  <c:v>114</c:v>
                </c:pt>
                <c:pt idx="19">
                  <c:v>112</c:v>
                </c:pt>
                <c:pt idx="20">
                  <c:v>110</c:v>
                </c:pt>
                <c:pt idx="21">
                  <c:v>108</c:v>
                </c:pt>
                <c:pt idx="22">
                  <c:v>106</c:v>
                </c:pt>
                <c:pt idx="23">
                  <c:v>104</c:v>
                </c:pt>
                <c:pt idx="24">
                  <c:v>102</c:v>
                </c:pt>
                <c:pt idx="25">
                  <c:v>100</c:v>
                </c:pt>
              </c:numCache>
            </c:numRef>
          </c:cat>
          <c:val>
            <c:numRef>
              <c:f>Demand!$AS$23:$AS$48</c:f>
              <c:numCache>
                <c:formatCode>General</c:formatCode>
                <c:ptCount val="26"/>
                <c:pt idx="0">
                  <c:v>2000</c:v>
                </c:pt>
                <c:pt idx="1">
                  <c:v>2050</c:v>
                </c:pt>
                <c:pt idx="2">
                  <c:v>2100</c:v>
                </c:pt>
                <c:pt idx="3">
                  <c:v>2150</c:v>
                </c:pt>
                <c:pt idx="4">
                  <c:v>2200</c:v>
                </c:pt>
                <c:pt idx="5">
                  <c:v>2250</c:v>
                </c:pt>
                <c:pt idx="6">
                  <c:v>2300</c:v>
                </c:pt>
                <c:pt idx="7">
                  <c:v>2350</c:v>
                </c:pt>
                <c:pt idx="8">
                  <c:v>2400</c:v>
                </c:pt>
                <c:pt idx="9">
                  <c:v>2450</c:v>
                </c:pt>
                <c:pt idx="10">
                  <c:v>2500</c:v>
                </c:pt>
                <c:pt idx="11">
                  <c:v>2550</c:v>
                </c:pt>
                <c:pt idx="12">
                  <c:v>2600</c:v>
                </c:pt>
                <c:pt idx="13">
                  <c:v>2650</c:v>
                </c:pt>
                <c:pt idx="14">
                  <c:v>2700</c:v>
                </c:pt>
                <c:pt idx="15">
                  <c:v>2750</c:v>
                </c:pt>
                <c:pt idx="16">
                  <c:v>2800</c:v>
                </c:pt>
                <c:pt idx="17">
                  <c:v>2850</c:v>
                </c:pt>
                <c:pt idx="18">
                  <c:v>2900</c:v>
                </c:pt>
                <c:pt idx="19">
                  <c:v>2950</c:v>
                </c:pt>
                <c:pt idx="20">
                  <c:v>3000</c:v>
                </c:pt>
                <c:pt idx="21">
                  <c:v>3050</c:v>
                </c:pt>
                <c:pt idx="22">
                  <c:v>3100</c:v>
                </c:pt>
                <c:pt idx="23">
                  <c:v>3150</c:v>
                </c:pt>
                <c:pt idx="24">
                  <c:v>3200</c:v>
                </c:pt>
                <c:pt idx="25">
                  <c:v>3250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A2-4BD9-959D-CC8E88D28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33176928"/>
        <c:axId val="1970510016"/>
      </c:lineChart>
      <c:catAx>
        <c:axId val="19331769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Price offered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510016"/>
        <c:crosses val="autoZero"/>
        <c:auto val="1"/>
        <c:lblAlgn val="ctr"/>
        <c:lblOffset val="100"/>
        <c:noMultiLvlLbl val="0"/>
      </c:catAx>
      <c:valAx>
        <c:axId val="1970510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Retail Demand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31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Market</a:t>
            </a:r>
            <a:r>
              <a:rPr lang="en-AU" b="1" baseline="0"/>
              <a:t> Demand by Channel by Price</a:t>
            </a:r>
            <a:endParaRPr lang="en-AU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A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Min. Price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Demand!$AM$58:$AM$60</c:f>
              <c:strCache>
                <c:ptCount val="3"/>
                <c:pt idx="0">
                  <c:v>Discount</c:v>
                </c:pt>
                <c:pt idx="1">
                  <c:v>Department</c:v>
                </c:pt>
                <c:pt idx="2">
                  <c:v>Specialty</c:v>
                </c:pt>
              </c:strCache>
            </c:strRef>
          </c:cat>
          <c:val>
            <c:numRef>
              <c:f>Demand!$AM$55:$AO$55</c:f>
              <c:numCache>
                <c:formatCode>General</c:formatCode>
                <c:ptCount val="3"/>
                <c:pt idx="0">
                  <c:v>10000</c:v>
                </c:pt>
                <c:pt idx="1">
                  <c:v>5500</c:v>
                </c:pt>
                <c:pt idx="2">
                  <c:v>3250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3C-4828-AA6C-57F7BF77A481}"/>
            </c:ext>
          </c:extLst>
        </c:ser>
        <c:ser>
          <c:idx val="1"/>
          <c:order val="1"/>
          <c:tx>
            <c:v>Max. Price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Demand!$AM$58:$AM$60</c:f>
              <c:strCache>
                <c:ptCount val="3"/>
                <c:pt idx="0">
                  <c:v>Discount</c:v>
                </c:pt>
                <c:pt idx="1">
                  <c:v>Department</c:v>
                </c:pt>
                <c:pt idx="2">
                  <c:v>Specialty</c:v>
                </c:pt>
              </c:strCache>
            </c:strRef>
          </c:cat>
          <c:val>
            <c:numRef>
              <c:f>Demand!$AM$56:$AO$56</c:f>
              <c:numCache>
                <c:formatCode>General</c:formatCode>
                <c:ptCount val="3"/>
                <c:pt idx="0">
                  <c:v>5000</c:v>
                </c:pt>
                <c:pt idx="1">
                  <c:v>3000</c:v>
                </c:pt>
                <c:pt idx="2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3C-4828-AA6C-57F7BF77A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0760272"/>
        <c:axId val="1970544960"/>
      </c:barChart>
      <c:catAx>
        <c:axId val="196076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544960"/>
        <c:crosses val="autoZero"/>
        <c:auto val="1"/>
        <c:lblAlgn val="ctr"/>
        <c:lblOffset val="100"/>
        <c:noMultiLvlLbl val="0"/>
      </c:catAx>
      <c:valAx>
        <c:axId val="197054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076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176212</xdr:rowOff>
    </xdr:from>
    <xdr:to>
      <xdr:col>15</xdr:col>
      <xdr:colOff>0</xdr:colOff>
      <xdr:row>32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E3DA02-85E4-4AB6-93A0-3B15E0E15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32</xdr:row>
      <xdr:rowOff>66675</xdr:rowOff>
    </xdr:from>
    <xdr:to>
      <xdr:col>15</xdr:col>
      <xdr:colOff>0</xdr:colOff>
      <xdr:row>46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530A61-652C-44C4-BAE1-67EF9B7B4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600075</xdr:colOff>
      <xdr:row>46</xdr:row>
      <xdr:rowOff>152400</xdr:rowOff>
    </xdr:from>
    <xdr:to>
      <xdr:col>15</xdr:col>
      <xdr:colOff>9525</xdr:colOff>
      <xdr:row>61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658056-6DE9-4C14-BC31-78B5984F8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</xdr:row>
      <xdr:rowOff>14286</xdr:rowOff>
    </xdr:from>
    <xdr:to>
      <xdr:col>15</xdr:col>
      <xdr:colOff>0</xdr:colOff>
      <xdr:row>17</xdr:row>
      <xdr:rowOff>171449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5DABF22-3C2E-44D0-A8E4-C9E26CB2E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38100</xdr:colOff>
      <xdr:row>8</xdr:row>
      <xdr:rowOff>161925</xdr:rowOff>
    </xdr:from>
    <xdr:to>
      <xdr:col>17</xdr:col>
      <xdr:colOff>428625</xdr:colOff>
      <xdr:row>17</xdr:row>
      <xdr:rowOff>19050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AA1DD5EA-5405-4A80-90A3-A8CE6B3AD9EF}"/>
            </a:ext>
          </a:extLst>
        </xdr:cNvPr>
        <xdr:cNvSpPr/>
      </xdr:nvSpPr>
      <xdr:spPr>
        <a:xfrm>
          <a:off x="9791700" y="1781175"/>
          <a:ext cx="1000125" cy="1571625"/>
        </a:xfrm>
        <a:prstGeom prst="downArrow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E7B4-861F-4A04-910F-54DB60232FC5}">
  <dimension ref="B1:O62"/>
  <sheetViews>
    <sheetView showGridLines="0" tabSelected="1" workbookViewId="0">
      <selection activeCell="B2" sqref="B2:O2"/>
    </sheetView>
  </sheetViews>
  <sheetFormatPr defaultRowHeight="15.75" x14ac:dyDescent="0.25"/>
  <cols>
    <col min="1" max="1" width="9.140625" style="63"/>
    <col min="2" max="2" width="19.85546875" style="106" customWidth="1"/>
    <col min="3" max="3" width="3.28515625" style="106" customWidth="1"/>
    <col min="4" max="15" width="9.5703125" style="63" customWidth="1"/>
    <col min="16" max="16384" width="9.140625" style="63"/>
  </cols>
  <sheetData>
    <row r="1" spans="2:15" ht="16.5" thickBot="1" x14ac:dyDescent="0.3"/>
    <row r="2" spans="2:15" ht="26.25" x14ac:dyDescent="0.25">
      <c r="B2" s="82" t="s">
        <v>55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4"/>
    </row>
    <row r="3" spans="2:15" ht="21.75" thickBot="1" x14ac:dyDescent="0.3">
      <c r="B3" s="85" t="s">
        <v>73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2:15" x14ac:dyDescent="0.25">
      <c r="B4" s="107"/>
      <c r="C4" s="113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5"/>
    </row>
    <row r="5" spans="2:15" ht="18.75" x14ac:dyDescent="0.25">
      <c r="B5" s="108" t="s">
        <v>103</v>
      </c>
      <c r="C5" s="114"/>
      <c r="D5" s="66" t="s">
        <v>84</v>
      </c>
      <c r="E5" s="67"/>
      <c r="F5" s="66"/>
      <c r="O5" s="68"/>
    </row>
    <row r="6" spans="2:15" ht="18.75" x14ac:dyDescent="0.25">
      <c r="B6" s="108"/>
      <c r="C6" s="114"/>
      <c r="D6" s="66" t="s">
        <v>74</v>
      </c>
      <c r="E6" s="67"/>
      <c r="F6" s="66"/>
      <c r="O6" s="68"/>
    </row>
    <row r="7" spans="2:15" ht="19.5" thickBot="1" x14ac:dyDescent="0.3">
      <c r="B7" s="109"/>
      <c r="C7" s="114"/>
      <c r="D7" s="122"/>
      <c r="E7" s="122"/>
      <c r="F7" s="123"/>
      <c r="G7" s="122"/>
      <c r="H7" s="122"/>
      <c r="I7" s="122"/>
      <c r="J7" s="122"/>
      <c r="K7" s="122"/>
      <c r="L7" s="122"/>
      <c r="M7" s="122"/>
      <c r="N7" s="122"/>
      <c r="O7" s="68"/>
    </row>
    <row r="8" spans="2:15" ht="18.75" x14ac:dyDescent="0.25">
      <c r="B8" s="116"/>
      <c r="C8" s="116"/>
      <c r="D8" s="72"/>
      <c r="E8" s="72"/>
      <c r="F8" s="72"/>
      <c r="G8" s="64"/>
      <c r="H8" s="64"/>
      <c r="I8" s="64"/>
      <c r="J8" s="64"/>
      <c r="K8" s="64"/>
      <c r="L8" s="64"/>
      <c r="M8" s="64"/>
      <c r="N8" s="64"/>
      <c r="O8" s="65"/>
    </row>
    <row r="9" spans="2:15" ht="18.75" x14ac:dyDescent="0.25">
      <c r="B9" s="117" t="s">
        <v>104</v>
      </c>
      <c r="C9" s="117"/>
      <c r="D9" s="123" t="s">
        <v>85</v>
      </c>
      <c r="E9" s="123"/>
      <c r="F9" s="123"/>
      <c r="G9" s="122"/>
      <c r="H9" s="122"/>
      <c r="I9" s="122"/>
      <c r="J9" s="122"/>
      <c r="K9" s="122"/>
      <c r="L9" s="122"/>
      <c r="M9" s="122"/>
      <c r="N9" s="122"/>
      <c r="O9" s="68"/>
    </row>
    <row r="10" spans="2:15" ht="19.5" thickBot="1" x14ac:dyDescent="0.3">
      <c r="B10" s="118"/>
      <c r="C10" s="118"/>
      <c r="D10" s="70"/>
      <c r="E10" s="70"/>
      <c r="F10" s="70"/>
      <c r="G10" s="69"/>
      <c r="H10" s="69"/>
      <c r="I10" s="69"/>
      <c r="J10" s="69"/>
      <c r="K10" s="69"/>
      <c r="L10" s="69"/>
      <c r="M10" s="69"/>
      <c r="N10" s="69"/>
      <c r="O10" s="71"/>
    </row>
    <row r="11" spans="2:15" x14ac:dyDescent="0.25">
      <c r="B11" s="111"/>
      <c r="C11" s="119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</row>
    <row r="12" spans="2:15" ht="18.75" x14ac:dyDescent="0.25">
      <c r="B12" s="108" t="s">
        <v>105</v>
      </c>
      <c r="C12" s="117"/>
      <c r="D12" s="123" t="s">
        <v>75</v>
      </c>
      <c r="E12" s="123"/>
      <c r="F12" s="123"/>
      <c r="G12" s="122"/>
      <c r="H12" s="122"/>
      <c r="I12" s="122"/>
      <c r="J12" s="122"/>
      <c r="K12" s="122"/>
      <c r="L12" s="122"/>
      <c r="M12" s="122"/>
      <c r="N12" s="122"/>
      <c r="O12" s="68"/>
    </row>
    <row r="13" spans="2:15" ht="18.75" x14ac:dyDescent="0.25">
      <c r="B13" s="108"/>
      <c r="C13" s="117"/>
      <c r="D13" s="123">
        <v>1</v>
      </c>
      <c r="E13" s="123" t="s">
        <v>77</v>
      </c>
      <c r="F13" s="123"/>
      <c r="G13" s="122"/>
      <c r="H13" s="122"/>
      <c r="I13" s="122"/>
      <c r="J13" s="122"/>
      <c r="K13" s="122"/>
      <c r="L13" s="122"/>
      <c r="M13" s="122"/>
      <c r="N13" s="122"/>
      <c r="O13" s="68"/>
    </row>
    <row r="14" spans="2:15" ht="18.75" x14ac:dyDescent="0.25">
      <c r="B14" s="108"/>
      <c r="C14" s="117"/>
      <c r="D14" s="123">
        <v>2</v>
      </c>
      <c r="E14" s="123" t="s">
        <v>76</v>
      </c>
      <c r="F14" s="123"/>
      <c r="G14" s="122"/>
      <c r="H14" s="122"/>
      <c r="I14" s="122"/>
      <c r="J14" s="122"/>
      <c r="K14" s="122"/>
      <c r="L14" s="122"/>
      <c r="M14" s="122"/>
      <c r="N14" s="122"/>
      <c r="O14" s="68"/>
    </row>
    <row r="15" spans="2:15" ht="18.75" x14ac:dyDescent="0.25">
      <c r="B15" s="108"/>
      <c r="C15" s="117"/>
      <c r="D15" s="123">
        <v>3</v>
      </c>
      <c r="E15" s="123" t="s">
        <v>78</v>
      </c>
      <c r="F15" s="123"/>
      <c r="G15" s="122"/>
      <c r="H15" s="122"/>
      <c r="I15" s="122"/>
      <c r="J15" s="122"/>
      <c r="K15" s="122"/>
      <c r="L15" s="122"/>
      <c r="M15" s="122"/>
      <c r="N15" s="122"/>
      <c r="O15" s="68"/>
    </row>
    <row r="16" spans="2:15" ht="19.5" thickBot="1" x14ac:dyDescent="0.3">
      <c r="B16" s="108"/>
      <c r="C16" s="118"/>
      <c r="D16" s="70"/>
      <c r="E16" s="70"/>
      <c r="F16" s="70"/>
      <c r="G16" s="69"/>
      <c r="H16" s="69"/>
      <c r="I16" s="69"/>
      <c r="J16" s="69"/>
      <c r="K16" s="69"/>
      <c r="L16" s="69"/>
      <c r="M16" s="69"/>
      <c r="N16" s="69"/>
      <c r="O16" s="71"/>
    </row>
    <row r="17" spans="2:15" ht="18.75" x14ac:dyDescent="0.25">
      <c r="B17" s="110"/>
      <c r="C17" s="114"/>
      <c r="D17" s="123"/>
      <c r="E17" s="123"/>
      <c r="F17" s="123"/>
      <c r="G17" s="122"/>
      <c r="H17" s="122"/>
      <c r="I17" s="122"/>
      <c r="J17" s="122"/>
      <c r="K17" s="122"/>
      <c r="L17" s="122"/>
      <c r="M17" s="122"/>
      <c r="N17" s="122"/>
      <c r="O17" s="68"/>
    </row>
    <row r="18" spans="2:15" ht="18.75" x14ac:dyDescent="0.25">
      <c r="B18" s="108" t="s">
        <v>106</v>
      </c>
      <c r="C18" s="114"/>
      <c r="D18" s="66" t="s">
        <v>79</v>
      </c>
      <c r="E18" s="66"/>
      <c r="F18" s="66"/>
      <c r="O18" s="68"/>
    </row>
    <row r="19" spans="2:15" ht="18.75" x14ac:dyDescent="0.25">
      <c r="B19" s="108"/>
      <c r="C19" s="114"/>
      <c r="D19" s="66"/>
      <c r="E19" s="66" t="s">
        <v>80</v>
      </c>
      <c r="F19" s="66"/>
      <c r="O19" s="68"/>
    </row>
    <row r="20" spans="2:15" ht="18.75" x14ac:dyDescent="0.25">
      <c r="B20" s="108"/>
      <c r="C20" s="114"/>
      <c r="D20" s="66"/>
      <c r="E20" s="66" t="s">
        <v>81</v>
      </c>
      <c r="F20" s="66"/>
      <c r="O20" s="68"/>
    </row>
    <row r="21" spans="2:15" ht="18.75" x14ac:dyDescent="0.25">
      <c r="B21" s="108"/>
      <c r="C21" s="114"/>
      <c r="D21" s="66"/>
      <c r="E21" s="66" t="s">
        <v>82</v>
      </c>
      <c r="F21" s="66"/>
      <c r="O21" s="68"/>
    </row>
    <row r="22" spans="2:15" ht="18.75" x14ac:dyDescent="0.25">
      <c r="B22" s="108"/>
      <c r="C22" s="114"/>
      <c r="D22" s="66"/>
      <c r="E22" s="66"/>
      <c r="F22" s="66"/>
      <c r="O22" s="68"/>
    </row>
    <row r="23" spans="2:15" ht="18.75" x14ac:dyDescent="0.25">
      <c r="B23" s="108"/>
      <c r="C23" s="114"/>
      <c r="D23" s="66" t="s">
        <v>98</v>
      </c>
      <c r="E23" s="66"/>
      <c r="F23" s="66"/>
      <c r="O23" s="68"/>
    </row>
    <row r="24" spans="2:15" ht="19.5" thickBot="1" x14ac:dyDescent="0.3">
      <c r="B24" s="109"/>
      <c r="C24" s="115"/>
      <c r="D24" s="70"/>
      <c r="E24" s="70"/>
      <c r="F24" s="70"/>
      <c r="G24" s="69"/>
      <c r="H24" s="69"/>
      <c r="I24" s="69"/>
      <c r="J24" s="69"/>
      <c r="K24" s="69"/>
      <c r="L24" s="69"/>
      <c r="M24" s="69"/>
      <c r="N24" s="69"/>
      <c r="O24" s="71"/>
    </row>
    <row r="25" spans="2:15" ht="18.75" x14ac:dyDescent="0.25">
      <c r="B25" s="110"/>
      <c r="C25" s="120"/>
      <c r="D25" s="72"/>
      <c r="E25" s="72"/>
      <c r="F25" s="72"/>
      <c r="G25" s="64"/>
      <c r="H25" s="64"/>
      <c r="I25" s="64"/>
      <c r="J25" s="64"/>
      <c r="K25" s="64"/>
      <c r="L25" s="64"/>
      <c r="M25" s="64"/>
      <c r="N25" s="64"/>
      <c r="O25" s="65"/>
    </row>
    <row r="26" spans="2:15" ht="18.75" x14ac:dyDescent="0.25">
      <c r="B26" s="108" t="s">
        <v>107</v>
      </c>
      <c r="C26" s="114"/>
      <c r="D26" s="66" t="s">
        <v>83</v>
      </c>
      <c r="E26" s="66"/>
      <c r="F26" s="66"/>
      <c r="O26" s="68"/>
    </row>
    <row r="27" spans="2:15" ht="18.75" x14ac:dyDescent="0.25">
      <c r="B27" s="108"/>
      <c r="C27" s="114"/>
      <c r="D27" s="66"/>
      <c r="E27" s="66" t="s">
        <v>86</v>
      </c>
      <c r="F27" s="66"/>
      <c r="O27" s="68"/>
    </row>
    <row r="28" spans="2:15" ht="18.75" x14ac:dyDescent="0.25">
      <c r="B28" s="108"/>
      <c r="C28" s="114"/>
      <c r="D28" s="66"/>
      <c r="E28" s="66" t="s">
        <v>87</v>
      </c>
      <c r="F28" s="66"/>
      <c r="O28" s="68"/>
    </row>
    <row r="29" spans="2:15" ht="19.5" thickBot="1" x14ac:dyDescent="0.3">
      <c r="B29" s="108"/>
      <c r="C29" s="114"/>
      <c r="D29" s="66"/>
      <c r="E29" s="66"/>
      <c r="F29" s="66"/>
      <c r="O29" s="68"/>
    </row>
    <row r="30" spans="2:15" ht="18.75" x14ac:dyDescent="0.25">
      <c r="B30" s="110"/>
      <c r="C30" s="120"/>
      <c r="D30" s="72"/>
      <c r="E30" s="72"/>
      <c r="F30" s="72"/>
      <c r="G30" s="64"/>
      <c r="H30" s="64"/>
      <c r="I30" s="64"/>
      <c r="J30" s="64"/>
      <c r="K30" s="64"/>
      <c r="L30" s="64"/>
      <c r="M30" s="64"/>
      <c r="N30" s="64"/>
      <c r="O30" s="65"/>
    </row>
    <row r="31" spans="2:15" ht="18.75" x14ac:dyDescent="0.25">
      <c r="B31" s="108" t="s">
        <v>108</v>
      </c>
      <c r="C31" s="114"/>
      <c r="D31" s="66" t="s">
        <v>136</v>
      </c>
      <c r="E31" s="66"/>
      <c r="F31" s="66"/>
      <c r="O31" s="68"/>
    </row>
    <row r="32" spans="2:15" ht="18.75" x14ac:dyDescent="0.25">
      <c r="B32" s="108"/>
      <c r="C32" s="114"/>
      <c r="D32" s="66"/>
      <c r="E32" s="66" t="s">
        <v>137</v>
      </c>
      <c r="F32" s="66"/>
      <c r="O32" s="68"/>
    </row>
    <row r="33" spans="2:15" ht="19.5" thickBot="1" x14ac:dyDescent="0.3">
      <c r="B33" s="109"/>
      <c r="C33" s="115"/>
      <c r="D33" s="70"/>
      <c r="E33" s="70"/>
      <c r="F33" s="70"/>
      <c r="G33" s="69"/>
      <c r="H33" s="69"/>
      <c r="I33" s="69"/>
      <c r="J33" s="69"/>
      <c r="K33" s="69"/>
      <c r="L33" s="69"/>
      <c r="M33" s="69"/>
      <c r="N33" s="69"/>
      <c r="O33" s="71"/>
    </row>
    <row r="34" spans="2:15" ht="18.75" x14ac:dyDescent="0.25">
      <c r="B34" s="108"/>
      <c r="C34" s="114"/>
      <c r="D34" s="66"/>
      <c r="E34" s="66"/>
      <c r="F34" s="66"/>
      <c r="O34" s="68"/>
    </row>
    <row r="35" spans="2:15" ht="18.75" x14ac:dyDescent="0.25">
      <c r="B35" s="108" t="s">
        <v>109</v>
      </c>
      <c r="C35" s="114"/>
      <c r="D35" s="66" t="s">
        <v>94</v>
      </c>
      <c r="E35" s="66"/>
      <c r="F35" s="66"/>
      <c r="O35" s="68"/>
    </row>
    <row r="36" spans="2:15" ht="18.75" x14ac:dyDescent="0.25">
      <c r="B36" s="108"/>
      <c r="C36" s="114"/>
      <c r="D36" s="66"/>
      <c r="E36" s="66" t="s">
        <v>95</v>
      </c>
      <c r="F36" s="66"/>
      <c r="O36" s="68"/>
    </row>
    <row r="37" spans="2:15" ht="18.75" x14ac:dyDescent="0.25">
      <c r="B37" s="108"/>
      <c r="C37" s="114"/>
      <c r="D37" s="66"/>
      <c r="E37" s="66" t="s">
        <v>96</v>
      </c>
      <c r="F37" s="66"/>
      <c r="O37" s="68"/>
    </row>
    <row r="38" spans="2:15" ht="18.75" x14ac:dyDescent="0.25">
      <c r="B38" s="108"/>
      <c r="C38" s="114"/>
      <c r="D38" s="66"/>
      <c r="E38" s="66" t="s">
        <v>97</v>
      </c>
      <c r="F38" s="66"/>
      <c r="O38" s="68"/>
    </row>
    <row r="39" spans="2:15" ht="18.75" x14ac:dyDescent="0.25">
      <c r="B39" s="108"/>
      <c r="C39" s="114"/>
      <c r="D39" s="66"/>
      <c r="E39" s="66" t="s">
        <v>116</v>
      </c>
      <c r="F39" s="66"/>
      <c r="O39" s="68"/>
    </row>
    <row r="40" spans="2:15" ht="18.75" x14ac:dyDescent="0.25">
      <c r="B40" s="108"/>
      <c r="C40" s="114"/>
      <c r="D40" s="66" t="s">
        <v>118</v>
      </c>
      <c r="E40" s="66"/>
      <c r="F40" s="66"/>
      <c r="O40" s="68"/>
    </row>
    <row r="41" spans="2:15" ht="19.5" thickBot="1" x14ac:dyDescent="0.3">
      <c r="B41" s="108"/>
      <c r="C41" s="114"/>
      <c r="D41" s="66"/>
      <c r="E41" s="66"/>
      <c r="F41" s="66"/>
      <c r="O41" s="68"/>
    </row>
    <row r="42" spans="2:15" ht="18.75" x14ac:dyDescent="0.25">
      <c r="B42" s="110"/>
      <c r="C42" s="120"/>
      <c r="D42" s="72"/>
      <c r="E42" s="73"/>
      <c r="F42" s="72"/>
      <c r="G42" s="64"/>
      <c r="H42" s="64"/>
      <c r="I42" s="64"/>
      <c r="J42" s="64"/>
      <c r="K42" s="64"/>
      <c r="L42" s="64"/>
      <c r="M42" s="64"/>
      <c r="N42" s="64"/>
      <c r="O42" s="65"/>
    </row>
    <row r="43" spans="2:15" ht="18.75" x14ac:dyDescent="0.25">
      <c r="B43" s="108" t="s">
        <v>110</v>
      </c>
      <c r="C43" s="114"/>
      <c r="D43" s="66" t="s">
        <v>99</v>
      </c>
      <c r="E43" s="66"/>
      <c r="F43" s="66"/>
      <c r="O43" s="68"/>
    </row>
    <row r="44" spans="2:15" ht="18.75" x14ac:dyDescent="0.25">
      <c r="B44" s="108" t="s">
        <v>111</v>
      </c>
      <c r="C44" s="114"/>
      <c r="D44" s="66"/>
      <c r="E44" s="66" t="s">
        <v>100</v>
      </c>
      <c r="F44" s="66"/>
      <c r="O44" s="68"/>
    </row>
    <row r="45" spans="2:15" ht="18.75" x14ac:dyDescent="0.25">
      <c r="B45" s="108"/>
      <c r="C45" s="114"/>
      <c r="D45" s="66"/>
      <c r="E45" s="66" t="s">
        <v>101</v>
      </c>
      <c r="F45" s="66"/>
      <c r="O45" s="68"/>
    </row>
    <row r="46" spans="2:15" ht="18.75" x14ac:dyDescent="0.25">
      <c r="B46" s="108"/>
      <c r="C46" s="114"/>
      <c r="D46" s="66"/>
      <c r="E46" s="66" t="s">
        <v>102</v>
      </c>
      <c r="F46" s="66"/>
      <c r="O46" s="68"/>
    </row>
    <row r="47" spans="2:15" ht="19.5" thickBot="1" x14ac:dyDescent="0.3">
      <c r="B47" s="109"/>
      <c r="C47" s="115"/>
      <c r="D47" s="70"/>
      <c r="E47" s="70"/>
      <c r="F47" s="70"/>
      <c r="G47" s="69"/>
      <c r="H47" s="69"/>
      <c r="I47" s="69"/>
      <c r="J47" s="69"/>
      <c r="K47" s="69"/>
      <c r="L47" s="69"/>
      <c r="M47" s="69"/>
      <c r="N47" s="69"/>
      <c r="O47" s="71"/>
    </row>
    <row r="48" spans="2:15" ht="18.75" x14ac:dyDescent="0.25">
      <c r="B48" s="108"/>
      <c r="C48" s="114"/>
      <c r="D48" s="66"/>
      <c r="E48" s="66"/>
      <c r="F48" s="66"/>
      <c r="O48" s="68"/>
    </row>
    <row r="49" spans="2:15" ht="18.75" x14ac:dyDescent="0.25">
      <c r="B49" s="108" t="s">
        <v>112</v>
      </c>
      <c r="C49" s="114"/>
      <c r="D49" s="66" t="s">
        <v>88</v>
      </c>
      <c r="E49" s="66"/>
      <c r="F49" s="66"/>
      <c r="O49" s="68"/>
    </row>
    <row r="50" spans="2:15" ht="18.75" x14ac:dyDescent="0.25">
      <c r="B50" s="108" t="s">
        <v>113</v>
      </c>
      <c r="C50" s="114"/>
      <c r="D50" s="66"/>
      <c r="E50" s="66" t="s">
        <v>89</v>
      </c>
      <c r="F50" s="66"/>
      <c r="O50" s="68"/>
    </row>
    <row r="51" spans="2:15" ht="18.75" x14ac:dyDescent="0.25">
      <c r="B51" s="108"/>
      <c r="C51" s="114"/>
      <c r="D51" s="66" t="s">
        <v>119</v>
      </c>
      <c r="E51" s="66"/>
      <c r="F51" s="66"/>
      <c r="O51" s="68"/>
    </row>
    <row r="52" spans="2:15" ht="18.75" x14ac:dyDescent="0.25">
      <c r="B52" s="112"/>
      <c r="C52" s="121"/>
      <c r="D52" s="66"/>
      <c r="E52" s="66" t="s">
        <v>117</v>
      </c>
      <c r="F52" s="66"/>
      <c r="O52" s="68"/>
    </row>
    <row r="53" spans="2:15" ht="19.5" thickBot="1" x14ac:dyDescent="0.3">
      <c r="B53" s="112"/>
      <c r="C53" s="121"/>
      <c r="D53" s="66"/>
      <c r="E53" s="66"/>
      <c r="F53" s="66"/>
      <c r="O53" s="68"/>
    </row>
    <row r="54" spans="2:15" ht="18.75" x14ac:dyDescent="0.25">
      <c r="B54" s="110"/>
      <c r="C54" s="120"/>
      <c r="D54" s="72"/>
      <c r="E54" s="72"/>
      <c r="F54" s="72"/>
      <c r="G54" s="64"/>
      <c r="H54" s="64"/>
      <c r="I54" s="64"/>
      <c r="J54" s="64"/>
      <c r="K54" s="64"/>
      <c r="L54" s="64"/>
      <c r="M54" s="64"/>
      <c r="N54" s="64"/>
      <c r="O54" s="65"/>
    </row>
    <row r="55" spans="2:15" ht="18.75" x14ac:dyDescent="0.25">
      <c r="B55" s="108" t="s">
        <v>114</v>
      </c>
      <c r="C55" s="114"/>
      <c r="D55" s="66" t="s">
        <v>90</v>
      </c>
      <c r="E55" s="66"/>
      <c r="F55" s="66"/>
      <c r="O55" s="68"/>
    </row>
    <row r="56" spans="2:15" ht="18.75" x14ac:dyDescent="0.25">
      <c r="B56" s="108"/>
      <c r="C56" s="114"/>
      <c r="D56" s="66"/>
      <c r="E56" s="66" t="s">
        <v>91</v>
      </c>
      <c r="F56" s="66"/>
      <c r="O56" s="68"/>
    </row>
    <row r="57" spans="2:15" ht="19.5" thickBot="1" x14ac:dyDescent="0.3">
      <c r="B57" s="109"/>
      <c r="C57" s="115"/>
      <c r="D57" s="70"/>
      <c r="E57" s="70"/>
      <c r="F57" s="70"/>
      <c r="G57" s="69"/>
      <c r="H57" s="69"/>
      <c r="I57" s="69"/>
      <c r="J57" s="69"/>
      <c r="K57" s="69"/>
      <c r="L57" s="69"/>
      <c r="M57" s="69"/>
      <c r="N57" s="69"/>
      <c r="O57" s="71"/>
    </row>
    <row r="58" spans="2:15" ht="18.75" x14ac:dyDescent="0.25">
      <c r="B58" s="108"/>
      <c r="C58" s="114"/>
      <c r="D58" s="66"/>
      <c r="E58" s="66"/>
      <c r="F58" s="66"/>
      <c r="O58" s="68"/>
    </row>
    <row r="59" spans="2:15" ht="18.75" x14ac:dyDescent="0.25">
      <c r="B59" s="108" t="s">
        <v>115</v>
      </c>
      <c r="C59" s="114"/>
      <c r="D59" s="66" t="s">
        <v>92</v>
      </c>
      <c r="E59" s="66"/>
      <c r="F59" s="66"/>
      <c r="O59" s="68"/>
    </row>
    <row r="60" spans="2:15" ht="18.75" x14ac:dyDescent="0.25">
      <c r="B60" s="108"/>
      <c r="C60" s="114"/>
      <c r="D60" s="66" t="s">
        <v>93</v>
      </c>
      <c r="E60" s="66"/>
      <c r="F60" s="66"/>
      <c r="O60" s="68"/>
    </row>
    <row r="61" spans="2:15" ht="19.5" thickBot="1" x14ac:dyDescent="0.3">
      <c r="B61" s="109"/>
      <c r="C61" s="115"/>
      <c r="D61" s="70"/>
      <c r="E61" s="70"/>
      <c r="F61" s="70"/>
      <c r="G61" s="69"/>
      <c r="H61" s="69"/>
      <c r="I61" s="69"/>
      <c r="J61" s="69"/>
      <c r="K61" s="69"/>
      <c r="L61" s="69"/>
      <c r="M61" s="69"/>
      <c r="N61" s="69"/>
      <c r="O61" s="71"/>
    </row>
    <row r="62" spans="2:15" ht="26.25" customHeight="1" thickBot="1" x14ac:dyDescent="0.3">
      <c r="B62" s="88" t="s">
        <v>135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90"/>
    </row>
  </sheetData>
  <sheetProtection algorithmName="SHA-512" hashValue="r4r+Q3r5jKJFKfNjFXu2i5hD8zYqrF5zAOtpJk6wHrd9Cr5Y/4k7kqxPUi7bo06pkqCDtNxN/pPrswqZS9AGMQ==" saltValue="V0+oGn0YnWhMiBM9vVHEGw==" spinCount="100000" sheet="1" objects="1" scenarios="1"/>
  <mergeCells count="3">
    <mergeCell ref="B2:O2"/>
    <mergeCell ref="B3:O3"/>
    <mergeCell ref="B62:O6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E2066-5534-4DFC-A856-22456C574C11}">
  <dimension ref="C1:AS60"/>
  <sheetViews>
    <sheetView workbookViewId="0">
      <selection activeCell="C2" sqref="C2:O2"/>
    </sheetView>
  </sheetViews>
  <sheetFormatPr defaultRowHeight="15" x14ac:dyDescent="0.25"/>
  <cols>
    <col min="1" max="16384" width="9.140625" style="1"/>
  </cols>
  <sheetData>
    <row r="1" spans="3:15" ht="15.75" thickBot="1" x14ac:dyDescent="0.3"/>
    <row r="2" spans="3:15" ht="21.75" thickBot="1" x14ac:dyDescent="0.4">
      <c r="C2" s="103" t="s">
        <v>34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</row>
    <row r="23" spans="38:45" x14ac:dyDescent="0.25">
      <c r="AL23" s="1">
        <v>50</v>
      </c>
      <c r="AM23" s="1">
        <v>5000</v>
      </c>
      <c r="AO23" s="1">
        <v>100</v>
      </c>
      <c r="AP23" s="1">
        <v>3000</v>
      </c>
      <c r="AR23" s="1">
        <v>150</v>
      </c>
      <c r="AS23" s="1">
        <v>2000</v>
      </c>
    </row>
    <row r="24" spans="38:45" x14ac:dyDescent="0.25">
      <c r="AL24" s="1">
        <f>+AL23-1</f>
        <v>49</v>
      </c>
      <c r="AM24" s="1">
        <f>+AM23+200</f>
        <v>5200</v>
      </c>
      <c r="AO24" s="1">
        <f>+AO23-2</f>
        <v>98</v>
      </c>
      <c r="AP24" s="1">
        <f>+AP23+100</f>
        <v>3100</v>
      </c>
      <c r="AR24" s="1">
        <f>+AR23-2</f>
        <v>148</v>
      </c>
      <c r="AS24" s="1">
        <f>+AS23+50</f>
        <v>2050</v>
      </c>
    </row>
    <row r="25" spans="38:45" x14ac:dyDescent="0.25">
      <c r="AL25" s="1">
        <f t="shared" ref="AL25:AL48" si="0">+AL24-1</f>
        <v>48</v>
      </c>
      <c r="AM25" s="1">
        <f t="shared" ref="AM25:AM48" si="1">+AM24+200</f>
        <v>5400</v>
      </c>
      <c r="AO25" s="1">
        <f t="shared" ref="AO25:AO48" si="2">+AO24-2</f>
        <v>96</v>
      </c>
      <c r="AP25" s="1">
        <f t="shared" ref="AP25:AP48" si="3">+AP24+100</f>
        <v>3200</v>
      </c>
      <c r="AR25" s="1">
        <f t="shared" ref="AR25:AR48" si="4">+AR24-2</f>
        <v>146</v>
      </c>
      <c r="AS25" s="1">
        <f t="shared" ref="AS25:AS48" si="5">+AS24+50</f>
        <v>2100</v>
      </c>
    </row>
    <row r="26" spans="38:45" x14ac:dyDescent="0.25">
      <c r="AL26" s="1">
        <f t="shared" si="0"/>
        <v>47</v>
      </c>
      <c r="AM26" s="1">
        <f t="shared" si="1"/>
        <v>5600</v>
      </c>
      <c r="AO26" s="1">
        <f t="shared" si="2"/>
        <v>94</v>
      </c>
      <c r="AP26" s="1">
        <f t="shared" si="3"/>
        <v>3300</v>
      </c>
      <c r="AR26" s="1">
        <f t="shared" si="4"/>
        <v>144</v>
      </c>
      <c r="AS26" s="1">
        <f t="shared" si="5"/>
        <v>2150</v>
      </c>
    </row>
    <row r="27" spans="38:45" x14ac:dyDescent="0.25">
      <c r="AL27" s="1">
        <f t="shared" si="0"/>
        <v>46</v>
      </c>
      <c r="AM27" s="1">
        <f t="shared" si="1"/>
        <v>5800</v>
      </c>
      <c r="AO27" s="1">
        <f t="shared" si="2"/>
        <v>92</v>
      </c>
      <c r="AP27" s="1">
        <f t="shared" si="3"/>
        <v>3400</v>
      </c>
      <c r="AR27" s="1">
        <f t="shared" si="4"/>
        <v>142</v>
      </c>
      <c r="AS27" s="1">
        <f t="shared" si="5"/>
        <v>2200</v>
      </c>
    </row>
    <row r="28" spans="38:45" x14ac:dyDescent="0.25">
      <c r="AL28" s="1">
        <f t="shared" si="0"/>
        <v>45</v>
      </c>
      <c r="AM28" s="1">
        <f t="shared" si="1"/>
        <v>6000</v>
      </c>
      <c r="AO28" s="1">
        <f t="shared" si="2"/>
        <v>90</v>
      </c>
      <c r="AP28" s="1">
        <f t="shared" si="3"/>
        <v>3500</v>
      </c>
      <c r="AR28" s="1">
        <f t="shared" si="4"/>
        <v>140</v>
      </c>
      <c r="AS28" s="1">
        <f t="shared" si="5"/>
        <v>2250</v>
      </c>
    </row>
    <row r="29" spans="38:45" x14ac:dyDescent="0.25">
      <c r="AL29" s="1">
        <f t="shared" si="0"/>
        <v>44</v>
      </c>
      <c r="AM29" s="1">
        <f t="shared" si="1"/>
        <v>6200</v>
      </c>
      <c r="AO29" s="1">
        <f t="shared" si="2"/>
        <v>88</v>
      </c>
      <c r="AP29" s="1">
        <f t="shared" si="3"/>
        <v>3600</v>
      </c>
      <c r="AR29" s="1">
        <f t="shared" si="4"/>
        <v>138</v>
      </c>
      <c r="AS29" s="1">
        <f t="shared" si="5"/>
        <v>2300</v>
      </c>
    </row>
    <row r="30" spans="38:45" x14ac:dyDescent="0.25">
      <c r="AL30" s="1">
        <f t="shared" si="0"/>
        <v>43</v>
      </c>
      <c r="AM30" s="1">
        <f t="shared" si="1"/>
        <v>6400</v>
      </c>
      <c r="AO30" s="1">
        <f t="shared" si="2"/>
        <v>86</v>
      </c>
      <c r="AP30" s="1">
        <f t="shared" si="3"/>
        <v>3700</v>
      </c>
      <c r="AR30" s="1">
        <f t="shared" si="4"/>
        <v>136</v>
      </c>
      <c r="AS30" s="1">
        <f t="shared" si="5"/>
        <v>2350</v>
      </c>
    </row>
    <row r="31" spans="38:45" x14ac:dyDescent="0.25">
      <c r="AL31" s="1">
        <f t="shared" si="0"/>
        <v>42</v>
      </c>
      <c r="AM31" s="1">
        <f t="shared" si="1"/>
        <v>6600</v>
      </c>
      <c r="AO31" s="1">
        <f t="shared" si="2"/>
        <v>84</v>
      </c>
      <c r="AP31" s="1">
        <f t="shared" si="3"/>
        <v>3800</v>
      </c>
      <c r="AR31" s="1">
        <f t="shared" si="4"/>
        <v>134</v>
      </c>
      <c r="AS31" s="1">
        <f t="shared" si="5"/>
        <v>2400</v>
      </c>
    </row>
    <row r="32" spans="38:45" x14ac:dyDescent="0.25">
      <c r="AL32" s="1">
        <f t="shared" si="0"/>
        <v>41</v>
      </c>
      <c r="AM32" s="1">
        <f t="shared" si="1"/>
        <v>6800</v>
      </c>
      <c r="AO32" s="1">
        <f t="shared" si="2"/>
        <v>82</v>
      </c>
      <c r="AP32" s="1">
        <f t="shared" si="3"/>
        <v>3900</v>
      </c>
      <c r="AR32" s="1">
        <f t="shared" si="4"/>
        <v>132</v>
      </c>
      <c r="AS32" s="1">
        <f t="shared" si="5"/>
        <v>2450</v>
      </c>
    </row>
    <row r="33" spans="38:45" x14ac:dyDescent="0.25">
      <c r="AL33" s="1">
        <f t="shared" si="0"/>
        <v>40</v>
      </c>
      <c r="AM33" s="1">
        <f t="shared" si="1"/>
        <v>7000</v>
      </c>
      <c r="AO33" s="1">
        <f t="shared" si="2"/>
        <v>80</v>
      </c>
      <c r="AP33" s="1">
        <f t="shared" si="3"/>
        <v>4000</v>
      </c>
      <c r="AR33" s="1">
        <f t="shared" si="4"/>
        <v>130</v>
      </c>
      <c r="AS33" s="1">
        <f t="shared" si="5"/>
        <v>2500</v>
      </c>
    </row>
    <row r="34" spans="38:45" x14ac:dyDescent="0.25">
      <c r="AL34" s="1">
        <f t="shared" si="0"/>
        <v>39</v>
      </c>
      <c r="AM34" s="1">
        <f t="shared" si="1"/>
        <v>7200</v>
      </c>
      <c r="AO34" s="1">
        <f t="shared" si="2"/>
        <v>78</v>
      </c>
      <c r="AP34" s="1">
        <f t="shared" si="3"/>
        <v>4100</v>
      </c>
      <c r="AR34" s="1">
        <f t="shared" si="4"/>
        <v>128</v>
      </c>
      <c r="AS34" s="1">
        <f t="shared" si="5"/>
        <v>2550</v>
      </c>
    </row>
    <row r="35" spans="38:45" x14ac:dyDescent="0.25">
      <c r="AL35" s="1">
        <f t="shared" si="0"/>
        <v>38</v>
      </c>
      <c r="AM35" s="1">
        <f t="shared" si="1"/>
        <v>7400</v>
      </c>
      <c r="AO35" s="1">
        <f t="shared" si="2"/>
        <v>76</v>
      </c>
      <c r="AP35" s="1">
        <f t="shared" si="3"/>
        <v>4200</v>
      </c>
      <c r="AR35" s="1">
        <f t="shared" si="4"/>
        <v>126</v>
      </c>
      <c r="AS35" s="1">
        <f t="shared" si="5"/>
        <v>2600</v>
      </c>
    </row>
    <row r="36" spans="38:45" x14ac:dyDescent="0.25">
      <c r="AL36" s="1">
        <f t="shared" si="0"/>
        <v>37</v>
      </c>
      <c r="AM36" s="1">
        <f t="shared" si="1"/>
        <v>7600</v>
      </c>
      <c r="AO36" s="1">
        <f t="shared" si="2"/>
        <v>74</v>
      </c>
      <c r="AP36" s="1">
        <f t="shared" si="3"/>
        <v>4300</v>
      </c>
      <c r="AR36" s="1">
        <f t="shared" si="4"/>
        <v>124</v>
      </c>
      <c r="AS36" s="1">
        <f t="shared" si="5"/>
        <v>2650</v>
      </c>
    </row>
    <row r="37" spans="38:45" x14ac:dyDescent="0.25">
      <c r="AL37" s="1">
        <f t="shared" si="0"/>
        <v>36</v>
      </c>
      <c r="AM37" s="1">
        <f t="shared" si="1"/>
        <v>7800</v>
      </c>
      <c r="AO37" s="1">
        <f t="shared" si="2"/>
        <v>72</v>
      </c>
      <c r="AP37" s="1">
        <f t="shared" si="3"/>
        <v>4400</v>
      </c>
      <c r="AR37" s="1">
        <f t="shared" si="4"/>
        <v>122</v>
      </c>
      <c r="AS37" s="1">
        <f t="shared" si="5"/>
        <v>2700</v>
      </c>
    </row>
    <row r="38" spans="38:45" x14ac:dyDescent="0.25">
      <c r="AL38" s="1">
        <f t="shared" si="0"/>
        <v>35</v>
      </c>
      <c r="AM38" s="1">
        <f t="shared" si="1"/>
        <v>8000</v>
      </c>
      <c r="AO38" s="1">
        <f t="shared" si="2"/>
        <v>70</v>
      </c>
      <c r="AP38" s="1">
        <f t="shared" si="3"/>
        <v>4500</v>
      </c>
      <c r="AR38" s="1">
        <f t="shared" si="4"/>
        <v>120</v>
      </c>
      <c r="AS38" s="1">
        <f t="shared" si="5"/>
        <v>2750</v>
      </c>
    </row>
    <row r="39" spans="38:45" x14ac:dyDescent="0.25">
      <c r="AL39" s="1">
        <f t="shared" si="0"/>
        <v>34</v>
      </c>
      <c r="AM39" s="1">
        <f t="shared" si="1"/>
        <v>8200</v>
      </c>
      <c r="AO39" s="1">
        <f t="shared" si="2"/>
        <v>68</v>
      </c>
      <c r="AP39" s="1">
        <f t="shared" si="3"/>
        <v>4600</v>
      </c>
      <c r="AR39" s="1">
        <f t="shared" si="4"/>
        <v>118</v>
      </c>
      <c r="AS39" s="1">
        <f t="shared" si="5"/>
        <v>2800</v>
      </c>
    </row>
    <row r="40" spans="38:45" x14ac:dyDescent="0.25">
      <c r="AL40" s="1">
        <f t="shared" si="0"/>
        <v>33</v>
      </c>
      <c r="AM40" s="1">
        <f t="shared" si="1"/>
        <v>8400</v>
      </c>
      <c r="AO40" s="1">
        <f t="shared" si="2"/>
        <v>66</v>
      </c>
      <c r="AP40" s="1">
        <f t="shared" si="3"/>
        <v>4700</v>
      </c>
      <c r="AR40" s="1">
        <f t="shared" si="4"/>
        <v>116</v>
      </c>
      <c r="AS40" s="1">
        <f t="shared" si="5"/>
        <v>2850</v>
      </c>
    </row>
    <row r="41" spans="38:45" x14ac:dyDescent="0.25">
      <c r="AL41" s="1">
        <f t="shared" si="0"/>
        <v>32</v>
      </c>
      <c r="AM41" s="1">
        <f t="shared" si="1"/>
        <v>8600</v>
      </c>
      <c r="AO41" s="1">
        <f t="shared" si="2"/>
        <v>64</v>
      </c>
      <c r="AP41" s="1">
        <f t="shared" si="3"/>
        <v>4800</v>
      </c>
      <c r="AR41" s="1">
        <f t="shared" si="4"/>
        <v>114</v>
      </c>
      <c r="AS41" s="1">
        <f t="shared" si="5"/>
        <v>2900</v>
      </c>
    </row>
    <row r="42" spans="38:45" x14ac:dyDescent="0.25">
      <c r="AL42" s="1">
        <f t="shared" si="0"/>
        <v>31</v>
      </c>
      <c r="AM42" s="1">
        <f t="shared" si="1"/>
        <v>8800</v>
      </c>
      <c r="AO42" s="1">
        <f t="shared" si="2"/>
        <v>62</v>
      </c>
      <c r="AP42" s="1">
        <f t="shared" si="3"/>
        <v>4900</v>
      </c>
      <c r="AR42" s="1">
        <f t="shared" si="4"/>
        <v>112</v>
      </c>
      <c r="AS42" s="1">
        <f t="shared" si="5"/>
        <v>2950</v>
      </c>
    </row>
    <row r="43" spans="38:45" x14ac:dyDescent="0.25">
      <c r="AL43" s="1">
        <f t="shared" si="0"/>
        <v>30</v>
      </c>
      <c r="AM43" s="1">
        <f t="shared" si="1"/>
        <v>9000</v>
      </c>
      <c r="AO43" s="1">
        <f t="shared" si="2"/>
        <v>60</v>
      </c>
      <c r="AP43" s="1">
        <f t="shared" si="3"/>
        <v>5000</v>
      </c>
      <c r="AR43" s="1">
        <f t="shared" si="4"/>
        <v>110</v>
      </c>
      <c r="AS43" s="1">
        <f t="shared" si="5"/>
        <v>3000</v>
      </c>
    </row>
    <row r="44" spans="38:45" x14ac:dyDescent="0.25">
      <c r="AL44" s="1">
        <f t="shared" si="0"/>
        <v>29</v>
      </c>
      <c r="AM44" s="1">
        <f t="shared" si="1"/>
        <v>9200</v>
      </c>
      <c r="AO44" s="1">
        <f t="shared" si="2"/>
        <v>58</v>
      </c>
      <c r="AP44" s="1">
        <f t="shared" si="3"/>
        <v>5100</v>
      </c>
      <c r="AR44" s="1">
        <f t="shared" si="4"/>
        <v>108</v>
      </c>
      <c r="AS44" s="1">
        <f t="shared" si="5"/>
        <v>3050</v>
      </c>
    </row>
    <row r="45" spans="38:45" x14ac:dyDescent="0.25">
      <c r="AL45" s="1">
        <f t="shared" si="0"/>
        <v>28</v>
      </c>
      <c r="AM45" s="1">
        <f t="shared" si="1"/>
        <v>9400</v>
      </c>
      <c r="AO45" s="1">
        <f t="shared" si="2"/>
        <v>56</v>
      </c>
      <c r="AP45" s="1">
        <f t="shared" si="3"/>
        <v>5200</v>
      </c>
      <c r="AR45" s="1">
        <f t="shared" si="4"/>
        <v>106</v>
      </c>
      <c r="AS45" s="1">
        <f t="shared" si="5"/>
        <v>3100</v>
      </c>
    </row>
    <row r="46" spans="38:45" x14ac:dyDescent="0.25">
      <c r="AL46" s="1">
        <f t="shared" si="0"/>
        <v>27</v>
      </c>
      <c r="AM46" s="1">
        <f t="shared" si="1"/>
        <v>9600</v>
      </c>
      <c r="AO46" s="1">
        <f t="shared" si="2"/>
        <v>54</v>
      </c>
      <c r="AP46" s="1">
        <f t="shared" si="3"/>
        <v>5300</v>
      </c>
      <c r="AR46" s="1">
        <f t="shared" si="4"/>
        <v>104</v>
      </c>
      <c r="AS46" s="1">
        <f t="shared" si="5"/>
        <v>3150</v>
      </c>
    </row>
    <row r="47" spans="38:45" x14ac:dyDescent="0.25">
      <c r="AL47" s="1">
        <f t="shared" si="0"/>
        <v>26</v>
      </c>
      <c r="AM47" s="1">
        <f t="shared" si="1"/>
        <v>9800</v>
      </c>
      <c r="AO47" s="1">
        <f t="shared" si="2"/>
        <v>52</v>
      </c>
      <c r="AP47" s="1">
        <f t="shared" si="3"/>
        <v>5400</v>
      </c>
      <c r="AR47" s="1">
        <f t="shared" si="4"/>
        <v>102</v>
      </c>
      <c r="AS47" s="1">
        <f t="shared" si="5"/>
        <v>3200</v>
      </c>
    </row>
    <row r="48" spans="38:45" x14ac:dyDescent="0.25">
      <c r="AL48" s="1">
        <f t="shared" si="0"/>
        <v>25</v>
      </c>
      <c r="AM48" s="1">
        <f t="shared" si="1"/>
        <v>10000</v>
      </c>
      <c r="AO48" s="1">
        <f t="shared" si="2"/>
        <v>50</v>
      </c>
      <c r="AP48" s="1">
        <f t="shared" si="3"/>
        <v>5500</v>
      </c>
      <c r="AR48" s="1">
        <f t="shared" si="4"/>
        <v>100</v>
      </c>
      <c r="AS48" s="1">
        <f t="shared" si="5"/>
        <v>3250</v>
      </c>
    </row>
    <row r="50" spans="39:45" x14ac:dyDescent="0.25">
      <c r="AM50" s="1">
        <f>+AM48-AM23</f>
        <v>5000</v>
      </c>
      <c r="AP50" s="1">
        <f>+AP48-AP23</f>
        <v>2500</v>
      </c>
      <c r="AS50" s="1">
        <f>+AS48-AS23</f>
        <v>1250</v>
      </c>
    </row>
    <row r="51" spans="39:45" x14ac:dyDescent="0.25">
      <c r="AM51" s="2">
        <f>+AM50/AM23</f>
        <v>1</v>
      </c>
      <c r="AP51" s="2">
        <f>+AP50/AP23</f>
        <v>0.83333333333333337</v>
      </c>
      <c r="AS51" s="2">
        <f>+AS50/AS23</f>
        <v>0.625</v>
      </c>
    </row>
    <row r="55" spans="39:45" x14ac:dyDescent="0.25">
      <c r="AM55" s="1">
        <f>+AM48</f>
        <v>10000</v>
      </c>
      <c r="AN55" s="1">
        <f>+AP48</f>
        <v>5500</v>
      </c>
      <c r="AO55" s="1">
        <f>+AS48</f>
        <v>3250</v>
      </c>
    </row>
    <row r="56" spans="39:45" x14ac:dyDescent="0.25">
      <c r="AM56" s="1">
        <f>+AM23</f>
        <v>5000</v>
      </c>
      <c r="AN56" s="1">
        <f>+AP23</f>
        <v>3000</v>
      </c>
      <c r="AO56" s="1">
        <f>+AS23</f>
        <v>2000</v>
      </c>
    </row>
    <row r="58" spans="39:45" x14ac:dyDescent="0.25">
      <c r="AM58" s="1" t="s">
        <v>31</v>
      </c>
    </row>
    <row r="59" spans="39:45" x14ac:dyDescent="0.25">
      <c r="AM59" s="1" t="s">
        <v>32</v>
      </c>
    </row>
    <row r="60" spans="39:45" x14ac:dyDescent="0.25">
      <c r="AM60" s="1" t="s">
        <v>33</v>
      </c>
    </row>
  </sheetData>
  <sheetProtection algorithmName="SHA-512" hashValue="QzwU01u++OZgBcVxngpBuB2QFKYnEv+9YnyYH4wv3fy8trPO7v8ELmPi+rbTclkQabZS/W5nqVdRGJS86YZkBg==" saltValue="wtzeaIDAEkh+kQJMTFCUKw==" spinCount="100000" sheet="1" objects="1" scenarios="1"/>
  <mergeCells count="1">
    <mergeCell ref="C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27DE6-0800-45A7-B83D-8AD0DB3703DC}">
  <dimension ref="A1:AQ266"/>
  <sheetViews>
    <sheetView showGridLines="0" zoomScaleNormal="100" workbookViewId="0">
      <selection activeCell="C2" sqref="C2:L2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3" width="9.140625" style="3"/>
    <col min="44" max="16384" width="9.140625" style="4"/>
  </cols>
  <sheetData>
    <row r="1" spans="1:43" ht="15.75" thickBot="1" x14ac:dyDescent="0.3"/>
    <row r="2" spans="1:43" ht="28.5" x14ac:dyDescent="0.25">
      <c r="B2" s="100" t="s">
        <v>65</v>
      </c>
      <c r="C2" s="94" t="s">
        <v>55</v>
      </c>
      <c r="D2" s="95"/>
      <c r="E2" s="95"/>
      <c r="F2" s="95"/>
      <c r="G2" s="95"/>
      <c r="H2" s="95"/>
      <c r="I2" s="95"/>
      <c r="J2" s="95"/>
      <c r="K2" s="95"/>
      <c r="L2" s="96"/>
    </row>
    <row r="3" spans="1:43" ht="5.25" customHeight="1" x14ac:dyDescent="0.25">
      <c r="B3" s="101"/>
      <c r="C3" s="46"/>
      <c r="D3" s="47"/>
      <c r="E3" s="47"/>
      <c r="F3" s="47"/>
      <c r="G3" s="47"/>
      <c r="H3" s="47"/>
      <c r="I3" s="47"/>
      <c r="J3" s="47"/>
      <c r="K3" s="47"/>
      <c r="L3" s="48"/>
    </row>
    <row r="4" spans="1:43" ht="19.5" thickBot="1" x14ac:dyDescent="0.3">
      <c r="B4" s="102"/>
      <c r="C4" s="97" t="s">
        <v>56</v>
      </c>
      <c r="D4" s="98"/>
      <c r="E4" s="98"/>
      <c r="F4" s="98"/>
      <c r="G4" s="98"/>
      <c r="H4" s="98"/>
      <c r="I4" s="98"/>
      <c r="J4" s="98"/>
      <c r="K4" s="98"/>
      <c r="L4" s="99"/>
    </row>
    <row r="5" spans="1:43" ht="15.75" thickBot="1" x14ac:dyDescent="0.3">
      <c r="B5" s="40"/>
      <c r="C5" s="6">
        <v>10</v>
      </c>
      <c r="D5" s="6">
        <f>+C5+1</f>
        <v>11</v>
      </c>
    </row>
    <row r="6" spans="1:43" s="8" customFormat="1" ht="19.5" thickBot="1" x14ac:dyDescent="0.3">
      <c r="A6" s="7"/>
      <c r="B6" s="49" t="s">
        <v>19</v>
      </c>
      <c r="C6" s="16" t="s">
        <v>0</v>
      </c>
      <c r="D6" s="18" t="s">
        <v>1</v>
      </c>
      <c r="E6" s="16" t="s">
        <v>2</v>
      </c>
      <c r="F6" s="18" t="s">
        <v>3</v>
      </c>
      <c r="G6" s="16" t="s">
        <v>4</v>
      </c>
      <c r="H6" s="18" t="s">
        <v>5</v>
      </c>
      <c r="I6" s="16" t="s">
        <v>6</v>
      </c>
      <c r="J6" s="18" t="s">
        <v>7</v>
      </c>
      <c r="K6" s="16" t="s">
        <v>8</v>
      </c>
      <c r="L6" s="18" t="s">
        <v>9</v>
      </c>
      <c r="M6" s="17" t="s">
        <v>20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x14ac:dyDescent="0.25">
      <c r="B7" s="42" t="s">
        <v>53</v>
      </c>
      <c r="C7" s="25"/>
      <c r="D7" s="26"/>
      <c r="E7" s="25"/>
      <c r="F7" s="26"/>
      <c r="G7" s="25"/>
      <c r="H7" s="26"/>
      <c r="I7" s="25"/>
      <c r="J7" s="26"/>
      <c r="K7" s="25"/>
      <c r="L7" s="26"/>
      <c r="M7" s="27"/>
    </row>
    <row r="8" spans="1:43" x14ac:dyDescent="0.25">
      <c r="B8" s="19" t="s">
        <v>10</v>
      </c>
      <c r="C8" s="10">
        <v>1000</v>
      </c>
      <c r="D8" s="20">
        <v>1000</v>
      </c>
      <c r="E8" s="10">
        <v>1000</v>
      </c>
      <c r="F8" s="20">
        <v>1000</v>
      </c>
      <c r="G8" s="10">
        <v>1000</v>
      </c>
      <c r="H8" s="20">
        <v>1000</v>
      </c>
      <c r="I8" s="10">
        <v>1000</v>
      </c>
      <c r="J8" s="20">
        <v>1000</v>
      </c>
      <c r="K8" s="10">
        <v>1000</v>
      </c>
      <c r="L8" s="20">
        <v>1000</v>
      </c>
      <c r="M8" s="11">
        <f>SUM(C8:L8)</f>
        <v>10000</v>
      </c>
      <c r="S8" s="50">
        <f>+C8</f>
        <v>1000</v>
      </c>
      <c r="T8" s="50">
        <f t="shared" ref="T8:AB8" si="0">+D8</f>
        <v>1000</v>
      </c>
      <c r="U8" s="50">
        <f t="shared" si="0"/>
        <v>1000</v>
      </c>
      <c r="V8" s="50">
        <f t="shared" si="0"/>
        <v>1000</v>
      </c>
      <c r="W8" s="50">
        <f t="shared" si="0"/>
        <v>1000</v>
      </c>
      <c r="X8" s="50">
        <f t="shared" si="0"/>
        <v>1000</v>
      </c>
      <c r="Y8" s="50">
        <f t="shared" si="0"/>
        <v>1000</v>
      </c>
      <c r="Z8" s="50">
        <f t="shared" si="0"/>
        <v>1000</v>
      </c>
      <c r="AA8" s="50">
        <f t="shared" si="0"/>
        <v>1000</v>
      </c>
      <c r="AB8" s="50">
        <f t="shared" si="0"/>
        <v>1000</v>
      </c>
      <c r="AC8" s="3">
        <f>SUM(S8:AB8)</f>
        <v>10000</v>
      </c>
    </row>
    <row r="9" spans="1:43" x14ac:dyDescent="0.25">
      <c r="B9" s="19" t="s">
        <v>11</v>
      </c>
      <c r="C9" s="10">
        <v>600</v>
      </c>
      <c r="D9" s="20">
        <v>600</v>
      </c>
      <c r="E9" s="10">
        <v>600</v>
      </c>
      <c r="F9" s="20">
        <v>600</v>
      </c>
      <c r="G9" s="10">
        <v>600</v>
      </c>
      <c r="H9" s="20">
        <v>600</v>
      </c>
      <c r="I9" s="10">
        <v>600</v>
      </c>
      <c r="J9" s="20">
        <v>600</v>
      </c>
      <c r="K9" s="10">
        <v>600</v>
      </c>
      <c r="L9" s="20">
        <v>600</v>
      </c>
      <c r="M9" s="11">
        <f t="shared" ref="M9:M19" si="1">SUM(C9:L9)</f>
        <v>6000</v>
      </c>
      <c r="S9" s="50">
        <f t="shared" ref="S9:S10" si="2">+C9</f>
        <v>600</v>
      </c>
      <c r="T9" s="50">
        <f t="shared" ref="T9:T10" si="3">+D9</f>
        <v>600</v>
      </c>
      <c r="U9" s="50">
        <f t="shared" ref="U9:U10" si="4">+E9</f>
        <v>600</v>
      </c>
      <c r="V9" s="50">
        <f t="shared" ref="V9:V10" si="5">+F9</f>
        <v>600</v>
      </c>
      <c r="W9" s="50">
        <f t="shared" ref="W9:W10" si="6">+G9</f>
        <v>600</v>
      </c>
      <c r="X9" s="50">
        <f t="shared" ref="X9:X10" si="7">+H9</f>
        <v>600</v>
      </c>
      <c r="Y9" s="50">
        <f t="shared" ref="Y9:Y10" si="8">+I9</f>
        <v>600</v>
      </c>
      <c r="Z9" s="50">
        <f t="shared" ref="Z9:Z10" si="9">+J9</f>
        <v>600</v>
      </c>
      <c r="AA9" s="50">
        <f t="shared" ref="AA9:AA10" si="10">+K9</f>
        <v>600</v>
      </c>
      <c r="AB9" s="50">
        <f t="shared" ref="AB9:AB10" si="11">+L9</f>
        <v>600</v>
      </c>
      <c r="AC9" s="3">
        <f t="shared" ref="AC9:AC10" si="12">SUM(S9:AB9)</f>
        <v>6000</v>
      </c>
    </row>
    <row r="10" spans="1:43" ht="15.75" thickBot="1" x14ac:dyDescent="0.3">
      <c r="B10" s="24" t="s">
        <v>12</v>
      </c>
      <c r="C10" s="28">
        <v>500</v>
      </c>
      <c r="D10" s="29">
        <v>500</v>
      </c>
      <c r="E10" s="28">
        <v>500</v>
      </c>
      <c r="F10" s="29">
        <v>500</v>
      </c>
      <c r="G10" s="28">
        <v>500</v>
      </c>
      <c r="H10" s="29">
        <v>500</v>
      </c>
      <c r="I10" s="28">
        <v>500</v>
      </c>
      <c r="J10" s="29">
        <v>500</v>
      </c>
      <c r="K10" s="28">
        <v>500</v>
      </c>
      <c r="L10" s="29">
        <v>500</v>
      </c>
      <c r="M10" s="30">
        <f t="shared" si="1"/>
        <v>5000</v>
      </c>
      <c r="S10" s="50">
        <f t="shared" si="2"/>
        <v>500</v>
      </c>
      <c r="T10" s="50">
        <f t="shared" si="3"/>
        <v>500</v>
      </c>
      <c r="U10" s="50">
        <f t="shared" si="4"/>
        <v>500</v>
      </c>
      <c r="V10" s="50">
        <f t="shared" si="5"/>
        <v>500</v>
      </c>
      <c r="W10" s="50">
        <f t="shared" si="6"/>
        <v>500</v>
      </c>
      <c r="X10" s="50">
        <f t="shared" si="7"/>
        <v>500</v>
      </c>
      <c r="Y10" s="50">
        <f t="shared" si="8"/>
        <v>500</v>
      </c>
      <c r="Z10" s="50">
        <f t="shared" si="9"/>
        <v>500</v>
      </c>
      <c r="AA10" s="50">
        <f t="shared" si="10"/>
        <v>500</v>
      </c>
      <c r="AB10" s="50">
        <f t="shared" si="11"/>
        <v>500</v>
      </c>
      <c r="AC10" s="3">
        <f t="shared" si="12"/>
        <v>5000</v>
      </c>
    </row>
    <row r="11" spans="1:43" x14ac:dyDescent="0.25">
      <c r="B11" s="42" t="s">
        <v>43</v>
      </c>
      <c r="C11" s="31"/>
      <c r="D11" s="32"/>
      <c r="E11" s="31"/>
      <c r="F11" s="32"/>
      <c r="G11" s="31"/>
      <c r="H11" s="32"/>
      <c r="I11" s="31"/>
      <c r="J11" s="32"/>
      <c r="K11" s="31"/>
      <c r="L11" s="32"/>
      <c r="M11" s="33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43" x14ac:dyDescent="0.25">
      <c r="B12" s="19" t="s">
        <v>10</v>
      </c>
      <c r="C12" s="12">
        <v>0</v>
      </c>
      <c r="D12" s="21">
        <v>0</v>
      </c>
      <c r="E12" s="12">
        <v>0</v>
      </c>
      <c r="F12" s="21">
        <v>0</v>
      </c>
      <c r="G12" s="12">
        <v>0</v>
      </c>
      <c r="H12" s="21">
        <v>0</v>
      </c>
      <c r="I12" s="12">
        <v>0</v>
      </c>
      <c r="J12" s="21">
        <v>0</v>
      </c>
      <c r="K12" s="12">
        <v>0</v>
      </c>
      <c r="L12" s="21">
        <v>0</v>
      </c>
      <c r="M12" s="11">
        <f>SUM(C12:L12)</f>
        <v>0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43" x14ac:dyDescent="0.25">
      <c r="B13" s="19" t="s">
        <v>11</v>
      </c>
      <c r="C13" s="12">
        <v>0</v>
      </c>
      <c r="D13" s="21">
        <v>0</v>
      </c>
      <c r="E13" s="12">
        <v>0</v>
      </c>
      <c r="F13" s="21">
        <v>0</v>
      </c>
      <c r="G13" s="12">
        <v>0</v>
      </c>
      <c r="H13" s="21">
        <v>0</v>
      </c>
      <c r="I13" s="12">
        <v>0</v>
      </c>
      <c r="J13" s="21">
        <v>0</v>
      </c>
      <c r="K13" s="12">
        <v>0</v>
      </c>
      <c r="L13" s="21">
        <v>0</v>
      </c>
      <c r="M13" s="11">
        <f t="shared" ref="M13:M14" si="13">SUM(C13:L13)</f>
        <v>0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43" ht="15.75" thickBot="1" x14ac:dyDescent="0.3">
      <c r="B14" s="24" t="s">
        <v>12</v>
      </c>
      <c r="C14" s="34">
        <v>0</v>
      </c>
      <c r="D14" s="35">
        <v>0</v>
      </c>
      <c r="E14" s="34">
        <v>0</v>
      </c>
      <c r="F14" s="35">
        <v>0</v>
      </c>
      <c r="G14" s="34">
        <v>0</v>
      </c>
      <c r="H14" s="35">
        <v>0</v>
      </c>
      <c r="I14" s="34">
        <v>0</v>
      </c>
      <c r="J14" s="35">
        <v>0</v>
      </c>
      <c r="K14" s="34">
        <v>0</v>
      </c>
      <c r="L14" s="35">
        <v>0</v>
      </c>
      <c r="M14" s="30">
        <f t="shared" si="13"/>
        <v>0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43" x14ac:dyDescent="0.25">
      <c r="B15" s="42" t="s">
        <v>14</v>
      </c>
      <c r="C15" s="31"/>
      <c r="D15" s="32"/>
      <c r="E15" s="31"/>
      <c r="F15" s="32"/>
      <c r="G15" s="31"/>
      <c r="H15" s="32"/>
      <c r="I15" s="31"/>
      <c r="J15" s="32"/>
      <c r="K15" s="31"/>
      <c r="L15" s="32"/>
      <c r="M15" s="33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43" x14ac:dyDescent="0.25">
      <c r="B16" s="19" t="s">
        <v>10</v>
      </c>
      <c r="C16" s="12">
        <f>+C8+C12</f>
        <v>1000</v>
      </c>
      <c r="D16" s="21">
        <f t="shared" ref="D16:L16" si="14">+D8+D12</f>
        <v>1000</v>
      </c>
      <c r="E16" s="12">
        <f t="shared" si="14"/>
        <v>1000</v>
      </c>
      <c r="F16" s="21">
        <f t="shared" si="14"/>
        <v>1000</v>
      </c>
      <c r="G16" s="12">
        <f t="shared" si="14"/>
        <v>1000</v>
      </c>
      <c r="H16" s="21">
        <f t="shared" si="14"/>
        <v>1000</v>
      </c>
      <c r="I16" s="12">
        <f t="shared" si="14"/>
        <v>1000</v>
      </c>
      <c r="J16" s="21">
        <f t="shared" si="14"/>
        <v>1000</v>
      </c>
      <c r="K16" s="12">
        <f t="shared" si="14"/>
        <v>1000</v>
      </c>
      <c r="L16" s="21">
        <f t="shared" si="14"/>
        <v>1000</v>
      </c>
      <c r="M16" s="11">
        <f>SUM(C16:L16)</f>
        <v>10000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40" x14ac:dyDescent="0.25">
      <c r="B17" s="19" t="s">
        <v>11</v>
      </c>
      <c r="C17" s="12">
        <f t="shared" ref="C17:L18" si="15">+C9+C13</f>
        <v>600</v>
      </c>
      <c r="D17" s="21">
        <f t="shared" si="15"/>
        <v>600</v>
      </c>
      <c r="E17" s="12">
        <f t="shared" si="15"/>
        <v>600</v>
      </c>
      <c r="F17" s="21">
        <f t="shared" si="15"/>
        <v>600</v>
      </c>
      <c r="G17" s="12">
        <f t="shared" si="15"/>
        <v>600</v>
      </c>
      <c r="H17" s="21">
        <f t="shared" si="15"/>
        <v>600</v>
      </c>
      <c r="I17" s="12">
        <f t="shared" si="15"/>
        <v>600</v>
      </c>
      <c r="J17" s="21">
        <f t="shared" si="15"/>
        <v>600</v>
      </c>
      <c r="K17" s="12">
        <f t="shared" si="15"/>
        <v>600</v>
      </c>
      <c r="L17" s="21">
        <f t="shared" si="15"/>
        <v>600</v>
      </c>
      <c r="M17" s="11">
        <f t="shared" ref="M17:M18" si="16">SUM(C17:L17)</f>
        <v>6000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40" ht="15.75" thickBot="1" x14ac:dyDescent="0.3">
      <c r="B18" s="19" t="s">
        <v>12</v>
      </c>
      <c r="C18" s="12">
        <f t="shared" si="15"/>
        <v>500</v>
      </c>
      <c r="D18" s="21">
        <f t="shared" si="15"/>
        <v>500</v>
      </c>
      <c r="E18" s="12">
        <f t="shared" si="15"/>
        <v>500</v>
      </c>
      <c r="F18" s="21">
        <f t="shared" si="15"/>
        <v>500</v>
      </c>
      <c r="G18" s="12">
        <f t="shared" si="15"/>
        <v>500</v>
      </c>
      <c r="H18" s="21">
        <f t="shared" si="15"/>
        <v>500</v>
      </c>
      <c r="I18" s="12">
        <f t="shared" si="15"/>
        <v>500</v>
      </c>
      <c r="J18" s="21">
        <f t="shared" si="15"/>
        <v>500</v>
      </c>
      <c r="K18" s="12">
        <f t="shared" si="15"/>
        <v>500</v>
      </c>
      <c r="L18" s="21">
        <f t="shared" si="15"/>
        <v>500</v>
      </c>
      <c r="M18" s="11">
        <f t="shared" si="16"/>
        <v>5000</v>
      </c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40" ht="15.75" thickBot="1" x14ac:dyDescent="0.3">
      <c r="B19" s="132" t="s">
        <v>14</v>
      </c>
      <c r="C19" s="127">
        <f>SUM(C8:C10)</f>
        <v>2100</v>
      </c>
      <c r="D19" s="128">
        <f t="shared" ref="D19:L19" si="17">SUM(D8:D10)</f>
        <v>2100</v>
      </c>
      <c r="E19" s="127">
        <f t="shared" si="17"/>
        <v>2100</v>
      </c>
      <c r="F19" s="128">
        <f t="shared" si="17"/>
        <v>2100</v>
      </c>
      <c r="G19" s="127">
        <f t="shared" si="17"/>
        <v>2100</v>
      </c>
      <c r="H19" s="128">
        <f t="shared" si="17"/>
        <v>2100</v>
      </c>
      <c r="I19" s="127">
        <f t="shared" si="17"/>
        <v>2100</v>
      </c>
      <c r="J19" s="128">
        <f t="shared" si="17"/>
        <v>2100</v>
      </c>
      <c r="K19" s="127">
        <f t="shared" si="17"/>
        <v>2100</v>
      </c>
      <c r="L19" s="128">
        <f t="shared" si="17"/>
        <v>2100</v>
      </c>
      <c r="M19" s="129">
        <f t="shared" si="1"/>
        <v>21000</v>
      </c>
    </row>
    <row r="20" spans="1:40" ht="15" customHeight="1" x14ac:dyDescent="0.25">
      <c r="B20" s="42" t="s">
        <v>13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7"/>
      <c r="N20" s="91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19" t="s">
        <v>10</v>
      </c>
      <c r="C21" s="13">
        <v>25</v>
      </c>
      <c r="D21" s="22">
        <v>27</v>
      </c>
      <c r="E21" s="13">
        <v>30</v>
      </c>
      <c r="F21" s="22">
        <v>32</v>
      </c>
      <c r="G21" s="13">
        <v>35</v>
      </c>
      <c r="H21" s="22">
        <v>37</v>
      </c>
      <c r="I21" s="13">
        <v>40</v>
      </c>
      <c r="J21" s="22">
        <v>43</v>
      </c>
      <c r="K21" s="13">
        <v>47</v>
      </c>
      <c r="L21" s="22">
        <v>50</v>
      </c>
      <c r="M21" s="9">
        <f>+AE25</f>
        <v>37</v>
      </c>
      <c r="N21" s="92"/>
      <c r="S21" s="50">
        <f>+C21</f>
        <v>25</v>
      </c>
      <c r="T21" s="50">
        <f t="shared" ref="T21:T23" si="18">+D21</f>
        <v>27</v>
      </c>
      <c r="U21" s="50">
        <f t="shared" ref="U21:U23" si="19">+E21</f>
        <v>30</v>
      </c>
      <c r="V21" s="50">
        <f t="shared" ref="V21:V23" si="20">+F21</f>
        <v>32</v>
      </c>
      <c r="W21" s="50">
        <f t="shared" ref="W21:W23" si="21">+G21</f>
        <v>35</v>
      </c>
      <c r="X21" s="50">
        <f t="shared" ref="X21:X23" si="22">+H21</f>
        <v>37</v>
      </c>
      <c r="Y21" s="50">
        <f t="shared" ref="Y21:Y23" si="23">+I21</f>
        <v>40</v>
      </c>
      <c r="Z21" s="50">
        <f t="shared" ref="Z21:Z23" si="24">+J21</f>
        <v>43</v>
      </c>
      <c r="AA21" s="50">
        <f t="shared" ref="AA21:AA23" si="25">+K21</f>
        <v>47</v>
      </c>
      <c r="AB21" s="50">
        <f t="shared" ref="AB21:AB23" si="26">+L21</f>
        <v>50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19" t="s">
        <v>11</v>
      </c>
      <c r="C22" s="13">
        <v>50</v>
      </c>
      <c r="D22" s="22">
        <v>55</v>
      </c>
      <c r="E22" s="13">
        <v>60</v>
      </c>
      <c r="F22" s="22">
        <v>65</v>
      </c>
      <c r="G22" s="13">
        <v>70</v>
      </c>
      <c r="H22" s="22">
        <v>75</v>
      </c>
      <c r="I22" s="13">
        <v>80</v>
      </c>
      <c r="J22" s="22">
        <v>85</v>
      </c>
      <c r="K22" s="13">
        <v>90</v>
      </c>
      <c r="L22" s="22">
        <v>100</v>
      </c>
      <c r="M22" s="9">
        <f t="shared" ref="M22:M23" si="27">+AE26</f>
        <v>73</v>
      </c>
      <c r="N22" s="92"/>
      <c r="S22" s="50">
        <f t="shared" ref="S22:S23" si="28">+C22</f>
        <v>50</v>
      </c>
      <c r="T22" s="50">
        <f t="shared" si="18"/>
        <v>55</v>
      </c>
      <c r="U22" s="50">
        <f t="shared" si="19"/>
        <v>60</v>
      </c>
      <c r="V22" s="50">
        <f t="shared" si="20"/>
        <v>65</v>
      </c>
      <c r="W22" s="50">
        <f t="shared" si="21"/>
        <v>70</v>
      </c>
      <c r="X22" s="50">
        <f t="shared" si="22"/>
        <v>75</v>
      </c>
      <c r="Y22" s="50">
        <f t="shared" si="23"/>
        <v>80</v>
      </c>
      <c r="Z22" s="50">
        <f t="shared" si="24"/>
        <v>85</v>
      </c>
      <c r="AA22" s="50">
        <f t="shared" si="25"/>
        <v>90</v>
      </c>
      <c r="AB22" s="50">
        <f t="shared" si="26"/>
        <v>100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4" t="s">
        <v>12</v>
      </c>
      <c r="C23" s="36">
        <v>100</v>
      </c>
      <c r="D23" s="37">
        <v>105</v>
      </c>
      <c r="E23" s="36">
        <v>110</v>
      </c>
      <c r="F23" s="37">
        <v>115</v>
      </c>
      <c r="G23" s="36">
        <v>120</v>
      </c>
      <c r="H23" s="37">
        <v>125</v>
      </c>
      <c r="I23" s="36">
        <v>130</v>
      </c>
      <c r="J23" s="37">
        <v>135</v>
      </c>
      <c r="K23" s="36">
        <v>140</v>
      </c>
      <c r="L23" s="37">
        <v>150</v>
      </c>
      <c r="M23" s="15">
        <f t="shared" si="27"/>
        <v>123</v>
      </c>
      <c r="N23" s="93"/>
      <c r="S23" s="50">
        <f t="shared" si="28"/>
        <v>100</v>
      </c>
      <c r="T23" s="50">
        <f t="shared" si="18"/>
        <v>105</v>
      </c>
      <c r="U23" s="50">
        <f t="shared" si="19"/>
        <v>110</v>
      </c>
      <c r="V23" s="50">
        <f t="shared" si="20"/>
        <v>115</v>
      </c>
      <c r="W23" s="50">
        <f t="shared" si="21"/>
        <v>120</v>
      </c>
      <c r="X23" s="50">
        <f t="shared" si="22"/>
        <v>125</v>
      </c>
      <c r="Y23" s="50">
        <f t="shared" si="23"/>
        <v>130</v>
      </c>
      <c r="Z23" s="50">
        <f t="shared" si="24"/>
        <v>135</v>
      </c>
      <c r="AA23" s="50">
        <f t="shared" si="25"/>
        <v>140</v>
      </c>
      <c r="AB23" s="50">
        <f t="shared" si="26"/>
        <v>150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2" t="s">
        <v>15</v>
      </c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7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19" t="s">
        <v>35</v>
      </c>
      <c r="C25" s="12">
        <f t="shared" ref="C25:L25" si="29">+C8*$A25</f>
        <v>10000</v>
      </c>
      <c r="D25" s="21">
        <f t="shared" si="29"/>
        <v>10000</v>
      </c>
      <c r="E25" s="12">
        <f t="shared" si="29"/>
        <v>10000</v>
      </c>
      <c r="F25" s="21">
        <f t="shared" si="29"/>
        <v>10000</v>
      </c>
      <c r="G25" s="12">
        <f t="shared" si="29"/>
        <v>10000</v>
      </c>
      <c r="H25" s="21">
        <f t="shared" si="29"/>
        <v>10000</v>
      </c>
      <c r="I25" s="12">
        <f t="shared" si="29"/>
        <v>10000</v>
      </c>
      <c r="J25" s="21">
        <f t="shared" si="29"/>
        <v>10000</v>
      </c>
      <c r="K25" s="12">
        <f t="shared" si="29"/>
        <v>10000</v>
      </c>
      <c r="L25" s="21">
        <f t="shared" si="29"/>
        <v>10000</v>
      </c>
      <c r="M25" s="11">
        <f>SUM(C25:L25)</f>
        <v>100000</v>
      </c>
      <c r="S25" s="3">
        <f>+S21*S8</f>
        <v>25000</v>
      </c>
      <c r="T25" s="3">
        <f t="shared" ref="T25:AB25" si="30">+T21*T8</f>
        <v>27000</v>
      </c>
      <c r="U25" s="3">
        <f t="shared" si="30"/>
        <v>30000</v>
      </c>
      <c r="V25" s="3">
        <f t="shared" si="30"/>
        <v>32000</v>
      </c>
      <c r="W25" s="3">
        <f t="shared" si="30"/>
        <v>35000</v>
      </c>
      <c r="X25" s="3">
        <f t="shared" si="30"/>
        <v>37000</v>
      </c>
      <c r="Y25" s="3">
        <f t="shared" si="30"/>
        <v>40000</v>
      </c>
      <c r="Z25" s="3">
        <f t="shared" si="30"/>
        <v>43000</v>
      </c>
      <c r="AA25" s="3">
        <f t="shared" si="30"/>
        <v>47000</v>
      </c>
      <c r="AB25" s="3">
        <f t="shared" si="30"/>
        <v>50000</v>
      </c>
      <c r="AC25" s="3">
        <f>SUM(S25:AB25)</f>
        <v>366000</v>
      </c>
      <c r="AD25" s="74">
        <f>IFERROR(AC25/AC8,0)</f>
        <v>36.6</v>
      </c>
      <c r="AE25" s="74">
        <f>ROUND(AD25,0)</f>
        <v>37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19" t="s">
        <v>36</v>
      </c>
      <c r="C26" s="12">
        <f t="shared" ref="C26:L26" si="31">+C9*$A26</f>
        <v>15000</v>
      </c>
      <c r="D26" s="21">
        <f t="shared" si="31"/>
        <v>15000</v>
      </c>
      <c r="E26" s="12">
        <f t="shared" si="31"/>
        <v>15000</v>
      </c>
      <c r="F26" s="21">
        <f t="shared" si="31"/>
        <v>15000</v>
      </c>
      <c r="G26" s="12">
        <f t="shared" si="31"/>
        <v>15000</v>
      </c>
      <c r="H26" s="21">
        <f t="shared" si="31"/>
        <v>15000</v>
      </c>
      <c r="I26" s="12">
        <f t="shared" si="31"/>
        <v>15000</v>
      </c>
      <c r="J26" s="21">
        <f t="shared" si="31"/>
        <v>15000</v>
      </c>
      <c r="K26" s="12">
        <f t="shared" si="31"/>
        <v>15000</v>
      </c>
      <c r="L26" s="21">
        <f t="shared" si="31"/>
        <v>15000</v>
      </c>
      <c r="M26" s="11">
        <f t="shared" ref="M26:M29" si="32">SUM(C26:L26)</f>
        <v>150000</v>
      </c>
      <c r="S26" s="3">
        <f>+S22*S9</f>
        <v>30000</v>
      </c>
      <c r="T26" s="3">
        <f t="shared" ref="T26:AB26" si="33">+T22*T9</f>
        <v>33000</v>
      </c>
      <c r="U26" s="3">
        <f t="shared" si="33"/>
        <v>36000</v>
      </c>
      <c r="V26" s="3">
        <f t="shared" si="33"/>
        <v>39000</v>
      </c>
      <c r="W26" s="3">
        <f t="shared" si="33"/>
        <v>42000</v>
      </c>
      <c r="X26" s="3">
        <f t="shared" si="33"/>
        <v>45000</v>
      </c>
      <c r="Y26" s="3">
        <f t="shared" si="33"/>
        <v>48000</v>
      </c>
      <c r="Z26" s="3">
        <f t="shared" si="33"/>
        <v>51000</v>
      </c>
      <c r="AA26" s="3">
        <f t="shared" si="33"/>
        <v>54000</v>
      </c>
      <c r="AB26" s="3">
        <f t="shared" si="33"/>
        <v>60000</v>
      </c>
      <c r="AC26" s="3">
        <f t="shared" ref="AC26:AC27" si="34">SUM(S26:AB26)</f>
        <v>438000</v>
      </c>
      <c r="AD26" s="74">
        <f>IFERROR(AC26/AC9,0)</f>
        <v>73</v>
      </c>
      <c r="AE26" s="74">
        <f t="shared" ref="AE26:AE27" si="35">ROUND(AD26,0)</f>
        <v>73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19" t="s">
        <v>37</v>
      </c>
      <c r="C27" s="12">
        <f t="shared" ref="C27:L27" si="36">+C10*$A27</f>
        <v>20000</v>
      </c>
      <c r="D27" s="21">
        <f t="shared" si="36"/>
        <v>20000</v>
      </c>
      <c r="E27" s="12">
        <f t="shared" si="36"/>
        <v>20000</v>
      </c>
      <c r="F27" s="21">
        <f t="shared" si="36"/>
        <v>20000</v>
      </c>
      <c r="G27" s="12">
        <f t="shared" si="36"/>
        <v>20000</v>
      </c>
      <c r="H27" s="21">
        <f t="shared" si="36"/>
        <v>20000</v>
      </c>
      <c r="I27" s="12">
        <f t="shared" si="36"/>
        <v>20000</v>
      </c>
      <c r="J27" s="21">
        <f t="shared" si="36"/>
        <v>20000</v>
      </c>
      <c r="K27" s="12">
        <f t="shared" si="36"/>
        <v>20000</v>
      </c>
      <c r="L27" s="21">
        <f t="shared" si="36"/>
        <v>20000</v>
      </c>
      <c r="M27" s="11">
        <f t="shared" si="32"/>
        <v>200000</v>
      </c>
      <c r="S27" s="3">
        <f>+S23*S10</f>
        <v>50000</v>
      </c>
      <c r="T27" s="3">
        <f t="shared" ref="T27:AB27" si="37">+T23*T10</f>
        <v>52500</v>
      </c>
      <c r="U27" s="3">
        <f t="shared" si="37"/>
        <v>55000</v>
      </c>
      <c r="V27" s="3">
        <f t="shared" si="37"/>
        <v>57500</v>
      </c>
      <c r="W27" s="3">
        <f t="shared" si="37"/>
        <v>60000</v>
      </c>
      <c r="X27" s="3">
        <f t="shared" si="37"/>
        <v>62500</v>
      </c>
      <c r="Y27" s="3">
        <f t="shared" si="37"/>
        <v>65000</v>
      </c>
      <c r="Z27" s="3">
        <f t="shared" si="37"/>
        <v>67500</v>
      </c>
      <c r="AA27" s="3">
        <f t="shared" si="37"/>
        <v>70000</v>
      </c>
      <c r="AB27" s="3">
        <f t="shared" si="37"/>
        <v>75000</v>
      </c>
      <c r="AC27" s="3">
        <f t="shared" si="34"/>
        <v>615000</v>
      </c>
      <c r="AD27" s="74">
        <f>IFERROR(AC27/AC10,0)</f>
        <v>123</v>
      </c>
      <c r="AE27" s="74">
        <f t="shared" si="35"/>
        <v>123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19" t="s">
        <v>16</v>
      </c>
      <c r="C28" s="12">
        <v>0</v>
      </c>
      <c r="D28" s="21">
        <v>0</v>
      </c>
      <c r="E28" s="12">
        <v>0</v>
      </c>
      <c r="F28" s="21">
        <v>0</v>
      </c>
      <c r="G28" s="12">
        <v>0</v>
      </c>
      <c r="H28" s="21">
        <v>0</v>
      </c>
      <c r="I28" s="12">
        <v>0</v>
      </c>
      <c r="J28" s="21">
        <v>0</v>
      </c>
      <c r="K28" s="12">
        <v>0</v>
      </c>
      <c r="L28" s="21">
        <v>0</v>
      </c>
      <c r="M28" s="11">
        <f t="shared" si="32"/>
        <v>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3" t="s">
        <v>18</v>
      </c>
      <c r="C29" s="34">
        <f>IF($D5&gt;C63,5000,"N/A")</f>
        <v>5000</v>
      </c>
      <c r="D29" s="35">
        <f t="shared" ref="D29:L29" si="38">IF($D5&gt;D63,5000,"N/A")</f>
        <v>5000</v>
      </c>
      <c r="E29" s="34">
        <f t="shared" si="38"/>
        <v>5000</v>
      </c>
      <c r="F29" s="35">
        <f t="shared" si="38"/>
        <v>5000</v>
      </c>
      <c r="G29" s="34">
        <f t="shared" si="38"/>
        <v>5000</v>
      </c>
      <c r="H29" s="35">
        <f t="shared" si="38"/>
        <v>5000</v>
      </c>
      <c r="I29" s="34">
        <f t="shared" si="38"/>
        <v>5000</v>
      </c>
      <c r="J29" s="35">
        <f t="shared" si="38"/>
        <v>5000</v>
      </c>
      <c r="K29" s="34">
        <f t="shared" si="38"/>
        <v>5000</v>
      </c>
      <c r="L29" s="35">
        <f t="shared" si="38"/>
        <v>5000</v>
      </c>
      <c r="M29" s="30">
        <f t="shared" si="32"/>
        <v>50000</v>
      </c>
      <c r="S29" s="3">
        <f>IF(AND(S8=0,S21=0),1,0)</f>
        <v>0</v>
      </c>
      <c r="T29" s="3">
        <f t="shared" ref="T29:AB29" si="39">IF(AND(T8=0,T21=0),1,0)</f>
        <v>0</v>
      </c>
      <c r="U29" s="3">
        <f t="shared" si="39"/>
        <v>0</v>
      </c>
      <c r="V29" s="3">
        <f t="shared" si="39"/>
        <v>0</v>
      </c>
      <c r="W29" s="3">
        <f t="shared" si="39"/>
        <v>0</v>
      </c>
      <c r="X29" s="3">
        <f t="shared" si="39"/>
        <v>0</v>
      </c>
      <c r="Y29" s="3">
        <f t="shared" si="39"/>
        <v>0</v>
      </c>
      <c r="Z29" s="3">
        <f t="shared" si="39"/>
        <v>0</v>
      </c>
      <c r="AA29" s="3">
        <f t="shared" si="39"/>
        <v>0</v>
      </c>
      <c r="AB29" s="3">
        <f t="shared" si="39"/>
        <v>0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ht="15.75" thickBot="1" x14ac:dyDescent="0.3">
      <c r="B30" s="62" t="s">
        <v>17</v>
      </c>
      <c r="C30" s="127">
        <f>SUM(C25:C29)</f>
        <v>50000</v>
      </c>
      <c r="D30" s="128">
        <f t="shared" ref="D30:L30" si="40">SUM(D25:D29)</f>
        <v>50000</v>
      </c>
      <c r="E30" s="127">
        <f t="shared" si="40"/>
        <v>50000</v>
      </c>
      <c r="F30" s="128">
        <f t="shared" si="40"/>
        <v>50000</v>
      </c>
      <c r="G30" s="127">
        <f t="shared" si="40"/>
        <v>50000</v>
      </c>
      <c r="H30" s="128">
        <f t="shared" si="40"/>
        <v>50000</v>
      </c>
      <c r="I30" s="127">
        <f t="shared" si="40"/>
        <v>50000</v>
      </c>
      <c r="J30" s="128">
        <f t="shared" si="40"/>
        <v>50000</v>
      </c>
      <c r="K30" s="127">
        <f t="shared" si="40"/>
        <v>50000</v>
      </c>
      <c r="L30" s="128">
        <f t="shared" si="40"/>
        <v>50000</v>
      </c>
      <c r="M30" s="11"/>
      <c r="S30" s="3">
        <f>IF(AND(S9=0,S22=0),1,0)</f>
        <v>0</v>
      </c>
      <c r="T30" s="3">
        <f t="shared" ref="T30:AB30" si="41">IF(AND(T9=0,T22=0),1,0)</f>
        <v>0</v>
      </c>
      <c r="U30" s="3">
        <f t="shared" si="41"/>
        <v>0</v>
      </c>
      <c r="V30" s="3">
        <f t="shared" si="41"/>
        <v>0</v>
      </c>
      <c r="W30" s="3">
        <f t="shared" si="41"/>
        <v>0</v>
      </c>
      <c r="X30" s="3">
        <f t="shared" si="41"/>
        <v>0</v>
      </c>
      <c r="Y30" s="3">
        <f t="shared" si="41"/>
        <v>0</v>
      </c>
      <c r="Z30" s="3">
        <f t="shared" si="41"/>
        <v>0</v>
      </c>
      <c r="AA30" s="3">
        <f t="shared" si="41"/>
        <v>0</v>
      </c>
      <c r="AB30" s="3">
        <f t="shared" si="41"/>
        <v>0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19" t="s">
        <v>54</v>
      </c>
      <c r="C31" s="12">
        <v>50000</v>
      </c>
      <c r="D31" s="21">
        <v>50000</v>
      </c>
      <c r="E31" s="12">
        <v>50000</v>
      </c>
      <c r="F31" s="21">
        <v>50000</v>
      </c>
      <c r="G31" s="12">
        <v>50000</v>
      </c>
      <c r="H31" s="21">
        <v>50000</v>
      </c>
      <c r="I31" s="12">
        <v>50000</v>
      </c>
      <c r="J31" s="21">
        <v>50000</v>
      </c>
      <c r="K31" s="12">
        <v>50000</v>
      </c>
      <c r="L31" s="21">
        <v>50000</v>
      </c>
      <c r="M31" s="9"/>
      <c r="S31" s="3">
        <f>IF(AND(S10=0,S23=0),1,0)</f>
        <v>0</v>
      </c>
      <c r="T31" s="3">
        <f t="shared" ref="T31:AB31" si="42">IF(AND(T10=0,T23=0),1,0)</f>
        <v>0</v>
      </c>
      <c r="U31" s="3">
        <f t="shared" si="42"/>
        <v>0</v>
      </c>
      <c r="V31" s="3">
        <f t="shared" si="42"/>
        <v>0</v>
      </c>
      <c r="W31" s="3">
        <f t="shared" si="42"/>
        <v>0</v>
      </c>
      <c r="X31" s="3">
        <f t="shared" si="42"/>
        <v>0</v>
      </c>
      <c r="Y31" s="3">
        <f t="shared" si="42"/>
        <v>0</v>
      </c>
      <c r="Z31" s="3">
        <f t="shared" si="42"/>
        <v>0</v>
      </c>
      <c r="AA31" s="3">
        <f t="shared" si="42"/>
        <v>0</v>
      </c>
      <c r="AB31" s="3">
        <f t="shared" si="42"/>
        <v>0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50000</v>
      </c>
      <c r="B32" s="19" t="s">
        <v>38</v>
      </c>
      <c r="C32" s="14" t="str">
        <f t="shared" ref="C32:L32" si="43">IF(C30&gt;$A32,"Over","OK")</f>
        <v>OK</v>
      </c>
      <c r="D32" s="23" t="str">
        <f t="shared" si="43"/>
        <v>OK</v>
      </c>
      <c r="E32" s="14" t="str">
        <f t="shared" si="43"/>
        <v>OK</v>
      </c>
      <c r="F32" s="23" t="str">
        <f t="shared" si="43"/>
        <v>OK</v>
      </c>
      <c r="G32" s="14" t="str">
        <f t="shared" si="43"/>
        <v>OK</v>
      </c>
      <c r="H32" s="23" t="str">
        <f t="shared" si="43"/>
        <v>OK</v>
      </c>
      <c r="I32" s="14" t="str">
        <f t="shared" si="43"/>
        <v>OK</v>
      </c>
      <c r="J32" s="23" t="str">
        <f t="shared" si="43"/>
        <v>OK</v>
      </c>
      <c r="K32" s="14" t="str">
        <f t="shared" si="43"/>
        <v>OK</v>
      </c>
      <c r="L32" s="23" t="str">
        <f t="shared" si="43"/>
        <v>OK</v>
      </c>
      <c r="M32" s="76">
        <f>COUNTIF(C33:L33,"Recheck")</f>
        <v>0</v>
      </c>
      <c r="S32" s="3">
        <f>IF(AND(S8&lt;&gt;0,S21&lt;&gt;0),1,0)</f>
        <v>1</v>
      </c>
      <c r="T32" s="3">
        <f t="shared" ref="T32:AB32" si="44">IF(AND(T8&lt;&gt;0,T21&lt;&gt;0),1,0)</f>
        <v>1</v>
      </c>
      <c r="U32" s="3">
        <f t="shared" si="44"/>
        <v>1</v>
      </c>
      <c r="V32" s="3">
        <f t="shared" si="44"/>
        <v>1</v>
      </c>
      <c r="W32" s="3">
        <f t="shared" si="44"/>
        <v>1</v>
      </c>
      <c r="X32" s="3">
        <f t="shared" si="44"/>
        <v>1</v>
      </c>
      <c r="Y32" s="3">
        <f t="shared" si="44"/>
        <v>1</v>
      </c>
      <c r="Z32" s="3">
        <f t="shared" si="44"/>
        <v>1</v>
      </c>
      <c r="AA32" s="3">
        <f t="shared" si="44"/>
        <v>1</v>
      </c>
      <c r="AB32" s="3">
        <f t="shared" si="44"/>
        <v>1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4" t="s">
        <v>39</v>
      </c>
      <c r="C33" s="38" t="str">
        <f t="shared" ref="C33:L33" si="45">IF(S35=3,"OK","Recheck")</f>
        <v>OK</v>
      </c>
      <c r="D33" s="39" t="str">
        <f t="shared" si="45"/>
        <v>OK</v>
      </c>
      <c r="E33" s="38" t="str">
        <f t="shared" si="45"/>
        <v>OK</v>
      </c>
      <c r="F33" s="39" t="str">
        <f t="shared" si="45"/>
        <v>OK</v>
      </c>
      <c r="G33" s="38" t="str">
        <f t="shared" si="45"/>
        <v>OK</v>
      </c>
      <c r="H33" s="39" t="str">
        <f t="shared" si="45"/>
        <v>OK</v>
      </c>
      <c r="I33" s="38" t="str">
        <f t="shared" si="45"/>
        <v>OK</v>
      </c>
      <c r="J33" s="39" t="str">
        <f t="shared" si="45"/>
        <v>OK</v>
      </c>
      <c r="K33" s="38" t="str">
        <f t="shared" si="45"/>
        <v>OK</v>
      </c>
      <c r="L33" s="39" t="str">
        <f t="shared" si="45"/>
        <v>OK</v>
      </c>
      <c r="M33" s="75" t="str">
        <f>IF(M32=0,"","RECHECK")</f>
        <v/>
      </c>
      <c r="S33" s="3">
        <f>IF(AND(S9&lt;&gt;0,S22&lt;&gt;0),1,0)</f>
        <v>1</v>
      </c>
      <c r="T33" s="3">
        <f t="shared" ref="T33:AB33" si="46">IF(AND(T9&lt;&gt;0,T22&lt;&gt;0),1,0)</f>
        <v>1</v>
      </c>
      <c r="U33" s="3">
        <f t="shared" si="46"/>
        <v>1</v>
      </c>
      <c r="V33" s="3">
        <f t="shared" si="46"/>
        <v>1</v>
      </c>
      <c r="W33" s="3">
        <f t="shared" si="46"/>
        <v>1</v>
      </c>
      <c r="X33" s="3">
        <f t="shared" si="46"/>
        <v>1</v>
      </c>
      <c r="Y33" s="3">
        <f t="shared" si="46"/>
        <v>1</v>
      </c>
      <c r="Z33" s="3">
        <f t="shared" si="46"/>
        <v>1</v>
      </c>
      <c r="AA33" s="3">
        <f t="shared" si="46"/>
        <v>1</v>
      </c>
      <c r="AB33" s="3">
        <f t="shared" si="46"/>
        <v>1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49" t="s">
        <v>21</v>
      </c>
      <c r="C34" s="16" t="s">
        <v>0</v>
      </c>
      <c r="D34" s="18" t="s">
        <v>1</v>
      </c>
      <c r="E34" s="16" t="s">
        <v>2</v>
      </c>
      <c r="F34" s="18" t="s">
        <v>3</v>
      </c>
      <c r="G34" s="16" t="s">
        <v>4</v>
      </c>
      <c r="H34" s="18" t="s">
        <v>5</v>
      </c>
      <c r="I34" s="16" t="s">
        <v>6</v>
      </c>
      <c r="J34" s="18" t="s">
        <v>7</v>
      </c>
      <c r="K34" s="16" t="s">
        <v>8</v>
      </c>
      <c r="L34" s="18" t="s">
        <v>9</v>
      </c>
      <c r="M34" s="17" t="s">
        <v>20</v>
      </c>
      <c r="S34" s="3">
        <f>IF(AND(S10&lt;&gt;0,S23&lt;&gt;0),1,0)</f>
        <v>1</v>
      </c>
      <c r="T34" s="3">
        <f t="shared" ref="T34:AB34" si="47">IF(AND(T10&lt;&gt;0,T23&lt;&gt;0),1,0)</f>
        <v>1</v>
      </c>
      <c r="U34" s="3">
        <f t="shared" si="47"/>
        <v>1</v>
      </c>
      <c r="V34" s="3">
        <f t="shared" si="47"/>
        <v>1</v>
      </c>
      <c r="W34" s="3">
        <f t="shared" si="47"/>
        <v>1</v>
      </c>
      <c r="X34" s="3">
        <f t="shared" si="47"/>
        <v>1</v>
      </c>
      <c r="Y34" s="3">
        <f t="shared" si="47"/>
        <v>1</v>
      </c>
      <c r="Z34" s="3">
        <f t="shared" si="47"/>
        <v>1</v>
      </c>
      <c r="AA34" s="3">
        <f t="shared" si="47"/>
        <v>1</v>
      </c>
      <c r="AB34" s="3">
        <f t="shared" si="47"/>
        <v>1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2" t="s">
        <v>23</v>
      </c>
      <c r="C35" s="25"/>
      <c r="D35" s="26"/>
      <c r="E35" s="25"/>
      <c r="F35" s="26"/>
      <c r="G35" s="25"/>
      <c r="H35" s="26"/>
      <c r="I35" s="25"/>
      <c r="J35" s="26"/>
      <c r="K35" s="25"/>
      <c r="L35" s="26"/>
      <c r="M35" s="27"/>
      <c r="S35" s="3">
        <f>SUM(S29:S34)</f>
        <v>3</v>
      </c>
      <c r="T35" s="3">
        <f t="shared" ref="T35:AB35" si="48">SUM(T29:T34)</f>
        <v>3</v>
      </c>
      <c r="U35" s="3">
        <f t="shared" si="48"/>
        <v>3</v>
      </c>
      <c r="V35" s="3">
        <f t="shared" si="48"/>
        <v>3</v>
      </c>
      <c r="W35" s="3">
        <f t="shared" si="48"/>
        <v>3</v>
      </c>
      <c r="X35" s="3">
        <f t="shared" si="48"/>
        <v>3</v>
      </c>
      <c r="Y35" s="3">
        <f t="shared" si="48"/>
        <v>3</v>
      </c>
      <c r="Z35" s="3">
        <f t="shared" si="48"/>
        <v>3</v>
      </c>
      <c r="AA35" s="3">
        <f t="shared" si="48"/>
        <v>3</v>
      </c>
      <c r="AB35" s="3">
        <f t="shared" si="48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19" t="s">
        <v>10</v>
      </c>
      <c r="C36" s="12">
        <f>IF($M$32=0,C251,0)</f>
        <v>1000</v>
      </c>
      <c r="D36" s="21">
        <f t="shared" ref="D36:L36" si="49">IF($M$32=0,D251,0)</f>
        <v>1000</v>
      </c>
      <c r="E36" s="12">
        <f t="shared" si="49"/>
        <v>993.19534412606947</v>
      </c>
      <c r="F36" s="21">
        <f t="shared" si="49"/>
        <v>901.55367828070587</v>
      </c>
      <c r="G36" s="12">
        <f t="shared" si="49"/>
        <v>788.1601822220839</v>
      </c>
      <c r="H36" s="21">
        <f t="shared" si="49"/>
        <v>725.12682413621235</v>
      </c>
      <c r="I36" s="12">
        <f t="shared" si="49"/>
        <v>645.09929920020295</v>
      </c>
      <c r="J36" s="21">
        <f t="shared" si="49"/>
        <v>578.78047744457842</v>
      </c>
      <c r="K36" s="12">
        <f t="shared" si="49"/>
        <v>506.48871131042586</v>
      </c>
      <c r="L36" s="21">
        <f t="shared" si="49"/>
        <v>461.59548327972146</v>
      </c>
      <c r="M36" s="11">
        <f>MIN(LOOKUP(M21,disales),M8)</f>
        <v>7600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19" t="s">
        <v>11</v>
      </c>
      <c r="C37" s="12">
        <f t="shared" ref="C37:L38" si="50">IF($M$32=0,C252,0)</f>
        <v>600</v>
      </c>
      <c r="D37" s="21">
        <f t="shared" si="50"/>
        <v>575.72876871384426</v>
      </c>
      <c r="E37" s="12">
        <f t="shared" si="50"/>
        <v>523.1792541251275</v>
      </c>
      <c r="F37" s="21">
        <f t="shared" si="50"/>
        <v>479.08458526554023</v>
      </c>
      <c r="G37" s="12">
        <f t="shared" si="50"/>
        <v>441.57964477691252</v>
      </c>
      <c r="H37" s="21">
        <f t="shared" si="50"/>
        <v>409.30730914464829</v>
      </c>
      <c r="I37" s="12">
        <f t="shared" si="50"/>
        <v>381.25706837827886</v>
      </c>
      <c r="J37" s="21">
        <f t="shared" si="50"/>
        <v>356.66136841285561</v>
      </c>
      <c r="K37" s="12">
        <f t="shared" si="50"/>
        <v>334.92697685820701</v>
      </c>
      <c r="L37" s="21">
        <f t="shared" si="50"/>
        <v>298.27502432458471</v>
      </c>
      <c r="M37" s="11">
        <f>MIN(LOOKUP(M22,desales),M9)</f>
        <v>4400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19" t="s">
        <v>12</v>
      </c>
      <c r="C38" s="12">
        <f t="shared" si="50"/>
        <v>303.47287515078131</v>
      </c>
      <c r="D38" s="21">
        <f t="shared" si="50"/>
        <v>294.71775467343667</v>
      </c>
      <c r="E38" s="12">
        <f t="shared" si="50"/>
        <v>286.60533360549795</v>
      </c>
      <c r="F38" s="21">
        <f t="shared" si="50"/>
        <v>279.06230368966192</v>
      </c>
      <c r="G38" s="12">
        <f t="shared" si="50"/>
        <v>272.02644856922234</v>
      </c>
      <c r="H38" s="21">
        <f t="shared" si="50"/>
        <v>265.44458572831024</v>
      </c>
      <c r="I38" s="12">
        <f t="shared" si="50"/>
        <v>259.27095530931484</v>
      </c>
      <c r="J38" s="21">
        <f t="shared" si="50"/>
        <v>253.46594571105973</v>
      </c>
      <c r="K38" s="12">
        <f t="shared" si="50"/>
        <v>247.99507598265973</v>
      </c>
      <c r="L38" s="21">
        <f t="shared" si="50"/>
        <v>237.93872158005547</v>
      </c>
      <c r="M38" s="11">
        <f>MIN(LOOKUP(M23,spsales),M10)</f>
        <v>2700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3" t="s">
        <v>41</v>
      </c>
      <c r="C39" s="34">
        <f>SUM(C36:C38)</f>
        <v>1903.4728751507814</v>
      </c>
      <c r="D39" s="35">
        <f t="shared" ref="D39:L39" si="51">SUM(D36:D38)</f>
        <v>1870.4465233872809</v>
      </c>
      <c r="E39" s="34">
        <f t="shared" si="51"/>
        <v>1802.9799318566947</v>
      </c>
      <c r="F39" s="35">
        <f t="shared" si="51"/>
        <v>1659.7005672359078</v>
      </c>
      <c r="G39" s="34">
        <f t="shared" si="51"/>
        <v>1501.7662755682188</v>
      </c>
      <c r="H39" s="35">
        <f t="shared" si="51"/>
        <v>1399.8787190091707</v>
      </c>
      <c r="I39" s="34">
        <f t="shared" si="51"/>
        <v>1285.6273228877965</v>
      </c>
      <c r="J39" s="35">
        <f t="shared" si="51"/>
        <v>1188.9077915684938</v>
      </c>
      <c r="K39" s="34">
        <f t="shared" si="51"/>
        <v>1089.4107641512926</v>
      </c>
      <c r="L39" s="35">
        <f t="shared" si="51"/>
        <v>997.80922918436158</v>
      </c>
      <c r="M39" s="30">
        <f t="shared" ref="M39" si="52">SUM(M36:M38)</f>
        <v>14700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4" t="s">
        <v>71</v>
      </c>
      <c r="C40" s="59">
        <f>IFERROR(C39/$M39,0)</f>
        <v>0.12948795069052935</v>
      </c>
      <c r="D40" s="60">
        <f t="shared" ref="D40:M40" si="53">IFERROR(D39/$M39,0)</f>
        <v>0.12724126009437284</v>
      </c>
      <c r="E40" s="59">
        <f t="shared" si="53"/>
        <v>0.12265169604467312</v>
      </c>
      <c r="F40" s="60">
        <f t="shared" si="53"/>
        <v>0.11290480049223862</v>
      </c>
      <c r="G40" s="59">
        <f t="shared" si="53"/>
        <v>0.10216097112708972</v>
      </c>
      <c r="H40" s="60">
        <f t="shared" si="53"/>
        <v>9.5229844830555826E-2</v>
      </c>
      <c r="I40" s="59">
        <f t="shared" si="53"/>
        <v>8.745764101277527E-2</v>
      </c>
      <c r="J40" s="60">
        <f t="shared" si="53"/>
        <v>8.0878081059081217E-2</v>
      </c>
      <c r="K40" s="59">
        <f t="shared" si="53"/>
        <v>7.4109575792604937E-2</v>
      </c>
      <c r="L40" s="60">
        <f t="shared" si="53"/>
        <v>6.7878178856079024E-2</v>
      </c>
      <c r="M40" s="61">
        <f t="shared" si="53"/>
        <v>1</v>
      </c>
    </row>
    <row r="41" spans="2:40" x14ac:dyDescent="0.25">
      <c r="B41" s="42" t="s">
        <v>25</v>
      </c>
      <c r="C41" s="25"/>
      <c r="D41" s="26"/>
      <c r="E41" s="25"/>
      <c r="F41" s="26"/>
      <c r="G41" s="25"/>
      <c r="H41" s="26"/>
      <c r="I41" s="25"/>
      <c r="J41" s="26"/>
      <c r="K41" s="25"/>
      <c r="L41" s="26"/>
      <c r="M41" s="27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19" t="s">
        <v>10</v>
      </c>
      <c r="C42" s="12">
        <f t="shared" ref="C42:M42" si="54">+C8-C36</f>
        <v>0</v>
      </c>
      <c r="D42" s="21">
        <f t="shared" si="54"/>
        <v>0</v>
      </c>
      <c r="E42" s="12">
        <f t="shared" si="54"/>
        <v>6.8046558739305283</v>
      </c>
      <c r="F42" s="21">
        <f t="shared" si="54"/>
        <v>98.446321719294133</v>
      </c>
      <c r="G42" s="12">
        <f t="shared" si="54"/>
        <v>211.8398177779161</v>
      </c>
      <c r="H42" s="21">
        <f t="shared" si="54"/>
        <v>274.87317586378765</v>
      </c>
      <c r="I42" s="12">
        <f t="shared" si="54"/>
        <v>354.90070079979705</v>
      </c>
      <c r="J42" s="21">
        <f t="shared" si="54"/>
        <v>421.21952255542158</v>
      </c>
      <c r="K42" s="12">
        <f t="shared" si="54"/>
        <v>493.51128868957414</v>
      </c>
      <c r="L42" s="21">
        <f t="shared" si="54"/>
        <v>538.40451672027848</v>
      </c>
      <c r="M42" s="11">
        <f t="shared" si="54"/>
        <v>2400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19" t="s">
        <v>11</v>
      </c>
      <c r="C43" s="12">
        <f t="shared" ref="C43:M43" si="55">+C9-C37</f>
        <v>0</v>
      </c>
      <c r="D43" s="21">
        <f t="shared" si="55"/>
        <v>24.271231286155739</v>
      </c>
      <c r="E43" s="12">
        <f t="shared" si="55"/>
        <v>76.8207458748725</v>
      </c>
      <c r="F43" s="21">
        <f t="shared" si="55"/>
        <v>120.91541473445977</v>
      </c>
      <c r="G43" s="12">
        <f t="shared" si="55"/>
        <v>158.42035522308748</v>
      </c>
      <c r="H43" s="21">
        <f t="shared" si="55"/>
        <v>190.69269085535171</v>
      </c>
      <c r="I43" s="12">
        <f t="shared" si="55"/>
        <v>218.74293162172114</v>
      </c>
      <c r="J43" s="21">
        <f t="shared" si="55"/>
        <v>243.33863158714439</v>
      </c>
      <c r="K43" s="12">
        <f t="shared" si="55"/>
        <v>265.07302314179299</v>
      </c>
      <c r="L43" s="21">
        <f t="shared" si="55"/>
        <v>301.72497567541529</v>
      </c>
      <c r="M43" s="11">
        <f t="shared" si="55"/>
        <v>1600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ht="15.75" thickBot="1" x14ac:dyDescent="0.3">
      <c r="B44" s="19" t="s">
        <v>12</v>
      </c>
      <c r="C44" s="12">
        <f t="shared" ref="C44:M44" si="56">+C10-C38</f>
        <v>196.52712484921869</v>
      </c>
      <c r="D44" s="21">
        <f t="shared" si="56"/>
        <v>205.28224532656333</v>
      </c>
      <c r="E44" s="12">
        <f t="shared" si="56"/>
        <v>213.39466639450205</v>
      </c>
      <c r="F44" s="21">
        <f t="shared" si="56"/>
        <v>220.93769631033808</v>
      </c>
      <c r="G44" s="12">
        <f t="shared" si="56"/>
        <v>227.97355143077766</v>
      </c>
      <c r="H44" s="21">
        <f t="shared" si="56"/>
        <v>234.55541427168976</v>
      </c>
      <c r="I44" s="12">
        <f t="shared" si="56"/>
        <v>240.72904469068516</v>
      </c>
      <c r="J44" s="21">
        <f t="shared" si="56"/>
        <v>246.53405428894027</v>
      </c>
      <c r="K44" s="12">
        <f t="shared" si="56"/>
        <v>252.00492401734027</v>
      </c>
      <c r="L44" s="21">
        <f t="shared" si="56"/>
        <v>262.06127841994453</v>
      </c>
      <c r="M44" s="11">
        <f t="shared" si="56"/>
        <v>2300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62" t="s">
        <v>26</v>
      </c>
      <c r="C45" s="127">
        <f>SUM(C42:C44)</f>
        <v>196.52712484921869</v>
      </c>
      <c r="D45" s="128">
        <f t="shared" ref="D45:M45" si="57">SUM(D42:D44)</f>
        <v>229.55347661271907</v>
      </c>
      <c r="E45" s="127">
        <f t="shared" si="57"/>
        <v>297.02006814330508</v>
      </c>
      <c r="F45" s="128">
        <f t="shared" si="57"/>
        <v>440.29943276409199</v>
      </c>
      <c r="G45" s="127">
        <f t="shared" si="57"/>
        <v>598.23372443178118</v>
      </c>
      <c r="H45" s="128">
        <f t="shared" si="57"/>
        <v>700.12128099082906</v>
      </c>
      <c r="I45" s="127">
        <f t="shared" si="57"/>
        <v>814.37267711220329</v>
      </c>
      <c r="J45" s="128">
        <f t="shared" si="57"/>
        <v>911.09220843150626</v>
      </c>
      <c r="K45" s="127">
        <f t="shared" si="57"/>
        <v>1010.5892358487074</v>
      </c>
      <c r="L45" s="128">
        <f t="shared" si="57"/>
        <v>1102.1907708156382</v>
      </c>
      <c r="M45" s="129">
        <f t="shared" si="57"/>
        <v>6300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2" t="s">
        <v>24</v>
      </c>
      <c r="C46" s="25"/>
      <c r="D46" s="26"/>
      <c r="E46" s="25"/>
      <c r="F46" s="26"/>
      <c r="G46" s="25"/>
      <c r="H46" s="26"/>
      <c r="I46" s="25"/>
      <c r="J46" s="26"/>
      <c r="K46" s="25"/>
      <c r="L46" s="26"/>
      <c r="M46" s="27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19" t="s">
        <v>10</v>
      </c>
      <c r="C47" s="12">
        <f t="shared" ref="C47:L47" si="58">+C36*C21</f>
        <v>25000</v>
      </c>
      <c r="D47" s="21">
        <f t="shared" si="58"/>
        <v>27000</v>
      </c>
      <c r="E47" s="12">
        <f t="shared" si="58"/>
        <v>29795.860323782083</v>
      </c>
      <c r="F47" s="21">
        <f t="shared" si="58"/>
        <v>28849.717704982588</v>
      </c>
      <c r="G47" s="12">
        <f t="shared" si="58"/>
        <v>27585.606377772936</v>
      </c>
      <c r="H47" s="21">
        <f t="shared" si="58"/>
        <v>26829.692493039856</v>
      </c>
      <c r="I47" s="12">
        <f t="shared" si="58"/>
        <v>25803.971968008118</v>
      </c>
      <c r="J47" s="21">
        <f t="shared" si="58"/>
        <v>24887.560530116873</v>
      </c>
      <c r="K47" s="12">
        <f t="shared" si="58"/>
        <v>23804.969431590016</v>
      </c>
      <c r="L47" s="21">
        <f t="shared" si="58"/>
        <v>23079.774163986072</v>
      </c>
      <c r="M47" s="11">
        <f>SUM(C47:L47)</f>
        <v>262637.15299327852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19" t="s">
        <v>11</v>
      </c>
      <c r="C48" s="12">
        <f t="shared" ref="C48:L48" si="59">+C37*C22</f>
        <v>30000</v>
      </c>
      <c r="D48" s="21">
        <f t="shared" si="59"/>
        <v>31665.082279261434</v>
      </c>
      <c r="E48" s="12">
        <f t="shared" si="59"/>
        <v>31390.755247507652</v>
      </c>
      <c r="F48" s="21">
        <f t="shared" si="59"/>
        <v>31140.498042260115</v>
      </c>
      <c r="G48" s="12">
        <f t="shared" si="59"/>
        <v>30910.575134383875</v>
      </c>
      <c r="H48" s="21">
        <f t="shared" si="59"/>
        <v>30698.04818584862</v>
      </c>
      <c r="I48" s="12">
        <f t="shared" si="59"/>
        <v>30500.565470262307</v>
      </c>
      <c r="J48" s="21">
        <f t="shared" si="59"/>
        <v>30316.216315092726</v>
      </c>
      <c r="K48" s="12">
        <f t="shared" si="59"/>
        <v>30143.42791723863</v>
      </c>
      <c r="L48" s="21">
        <f t="shared" si="59"/>
        <v>29827.50243245847</v>
      </c>
      <c r="M48" s="11">
        <f t="shared" ref="M48:M50" si="60">SUM(C48:L48)</f>
        <v>306592.67102431384</v>
      </c>
    </row>
    <row r="49" spans="2:13" ht="15.75" thickBot="1" x14ac:dyDescent="0.3">
      <c r="B49" s="19" t="s">
        <v>12</v>
      </c>
      <c r="C49" s="12">
        <f t="shared" ref="C49:L49" si="61">+C38*C23</f>
        <v>30347.287515078129</v>
      </c>
      <c r="D49" s="21">
        <f t="shared" si="61"/>
        <v>30945.364240710849</v>
      </c>
      <c r="E49" s="12">
        <f t="shared" si="61"/>
        <v>31526.586696604772</v>
      </c>
      <c r="F49" s="21">
        <f t="shared" si="61"/>
        <v>32092.164924311121</v>
      </c>
      <c r="G49" s="12">
        <f t="shared" si="61"/>
        <v>32643.173828306681</v>
      </c>
      <c r="H49" s="21">
        <f t="shared" si="61"/>
        <v>33180.573216038778</v>
      </c>
      <c r="I49" s="12">
        <f t="shared" si="61"/>
        <v>33705.224190210931</v>
      </c>
      <c r="J49" s="21">
        <f t="shared" si="61"/>
        <v>34217.902670993062</v>
      </c>
      <c r="K49" s="12">
        <f t="shared" si="61"/>
        <v>34719.310637572358</v>
      </c>
      <c r="L49" s="21">
        <f t="shared" si="61"/>
        <v>35690.808237008321</v>
      </c>
      <c r="M49" s="11">
        <f t="shared" si="60"/>
        <v>329068.39615683502</v>
      </c>
    </row>
    <row r="50" spans="2:13" ht="15.75" thickBot="1" x14ac:dyDescent="0.3">
      <c r="B50" s="62" t="s">
        <v>27</v>
      </c>
      <c r="C50" s="127">
        <f>SUM(C47:C49)</f>
        <v>85347.287515078133</v>
      </c>
      <c r="D50" s="128">
        <f t="shared" ref="D50:L50" si="62">SUM(D47:D49)</f>
        <v>89610.446519972291</v>
      </c>
      <c r="E50" s="127">
        <f t="shared" si="62"/>
        <v>92713.202267894507</v>
      </c>
      <c r="F50" s="128">
        <f t="shared" si="62"/>
        <v>92082.380671553823</v>
      </c>
      <c r="G50" s="127">
        <f t="shared" si="62"/>
        <v>91139.355340463488</v>
      </c>
      <c r="H50" s="128">
        <f t="shared" si="62"/>
        <v>90708.313894927254</v>
      </c>
      <c r="I50" s="127">
        <f t="shared" si="62"/>
        <v>90009.761628481356</v>
      </c>
      <c r="J50" s="128">
        <f t="shared" si="62"/>
        <v>89421.679516202654</v>
      </c>
      <c r="K50" s="127">
        <f t="shared" si="62"/>
        <v>88667.707986401001</v>
      </c>
      <c r="L50" s="128">
        <f t="shared" si="62"/>
        <v>88598.084833452856</v>
      </c>
      <c r="M50" s="129">
        <f t="shared" si="60"/>
        <v>898298.22017442738</v>
      </c>
    </row>
    <row r="51" spans="2:13" ht="15.75" thickBot="1" x14ac:dyDescent="0.3">
      <c r="B51" s="62" t="s">
        <v>72</v>
      </c>
      <c r="C51" s="124">
        <f>IFERROR(C50/$M50,0)</f>
        <v>9.5009970629248042E-2</v>
      </c>
      <c r="D51" s="125">
        <f t="shared" ref="D51" si="63">IFERROR(D50/$M50,0)</f>
        <v>9.9755787674356236E-2</v>
      </c>
      <c r="E51" s="126">
        <f t="shared" ref="E51" si="64">IFERROR(E50/$M50,0)</f>
        <v>0.10320982518466071</v>
      </c>
      <c r="F51" s="125">
        <f t="shared" ref="F51" si="65">IFERROR(F50/$M50,0)</f>
        <v>0.10250758445638876</v>
      </c>
      <c r="G51" s="126">
        <f t="shared" ref="G51" si="66">IFERROR(G50/$M50,0)</f>
        <v>0.10145779351846704</v>
      </c>
      <c r="H51" s="125">
        <f t="shared" ref="H51" si="67">IFERROR(H50/$M50,0)</f>
        <v>0.10097795126134608</v>
      </c>
      <c r="I51" s="126">
        <f t="shared" ref="I51" si="68">IFERROR(I50/$M50,0)</f>
        <v>0.10020031166376316</v>
      </c>
      <c r="J51" s="125">
        <f t="shared" ref="J51" si="69">IFERROR(J50/$M50,0)</f>
        <v>9.954564921528973E-2</v>
      </c>
      <c r="K51" s="126">
        <f t="shared" ref="K51" si="70">IFERROR(K50/$M50,0)</f>
        <v>9.8706316004036967E-2</v>
      </c>
      <c r="L51" s="125">
        <f t="shared" ref="L51" si="71">IFERROR(L50/$M50,0)</f>
        <v>9.862881039244327E-2</v>
      </c>
      <c r="M51" s="125">
        <f t="shared" ref="M51" si="72">IFERROR(M50/$M50,0)</f>
        <v>1</v>
      </c>
    </row>
    <row r="52" spans="2:13" x14ac:dyDescent="0.25">
      <c r="B52" s="44" t="s">
        <v>28</v>
      </c>
      <c r="C52" s="12">
        <f t="shared" ref="C52:L52" si="73">+C50-C30</f>
        <v>35347.287515078133</v>
      </c>
      <c r="D52" s="21">
        <f t="shared" si="73"/>
        <v>39610.446519972291</v>
      </c>
      <c r="E52" s="12">
        <f t="shared" si="73"/>
        <v>42713.202267894507</v>
      </c>
      <c r="F52" s="21">
        <f t="shared" si="73"/>
        <v>42082.380671553823</v>
      </c>
      <c r="G52" s="12">
        <f t="shared" si="73"/>
        <v>41139.355340463488</v>
      </c>
      <c r="H52" s="21">
        <f t="shared" si="73"/>
        <v>40708.313894927254</v>
      </c>
      <c r="I52" s="12">
        <f t="shared" si="73"/>
        <v>40009.761628481356</v>
      </c>
      <c r="J52" s="21">
        <f t="shared" si="73"/>
        <v>39421.679516202654</v>
      </c>
      <c r="K52" s="12">
        <f t="shared" si="73"/>
        <v>38667.707986401001</v>
      </c>
      <c r="L52" s="21">
        <f t="shared" si="73"/>
        <v>38598.084833452856</v>
      </c>
      <c r="M52" s="11">
        <f>SUM(C52:L52)</f>
        <v>398298.22017442738</v>
      </c>
    </row>
    <row r="53" spans="2:13" ht="15.75" thickBot="1" x14ac:dyDescent="0.3">
      <c r="B53" s="45" t="s">
        <v>29</v>
      </c>
      <c r="C53" s="12">
        <f>+C52</f>
        <v>35347.287515078133</v>
      </c>
      <c r="D53" s="21">
        <f t="shared" ref="D53:L53" si="74">+D52</f>
        <v>39610.446519972291</v>
      </c>
      <c r="E53" s="12">
        <f t="shared" si="74"/>
        <v>42713.202267894507</v>
      </c>
      <c r="F53" s="21">
        <f t="shared" si="74"/>
        <v>42082.380671553823</v>
      </c>
      <c r="G53" s="12">
        <f t="shared" si="74"/>
        <v>41139.355340463488</v>
      </c>
      <c r="H53" s="21">
        <f t="shared" si="74"/>
        <v>40708.313894927254</v>
      </c>
      <c r="I53" s="12">
        <f t="shared" si="74"/>
        <v>40009.761628481356</v>
      </c>
      <c r="J53" s="21">
        <f t="shared" si="74"/>
        <v>39421.679516202654</v>
      </c>
      <c r="K53" s="12">
        <f t="shared" si="74"/>
        <v>38667.707986401001</v>
      </c>
      <c r="L53" s="21">
        <f t="shared" si="74"/>
        <v>38598.084833452856</v>
      </c>
      <c r="M53" s="11">
        <f>SUM(C53:L53)</f>
        <v>398298.22017442738</v>
      </c>
    </row>
    <row r="54" spans="2:13" ht="15.75" thickBot="1" x14ac:dyDescent="0.3">
      <c r="B54" s="62" t="s">
        <v>30</v>
      </c>
      <c r="C54" s="133">
        <f t="shared" ref="C54:L54" si="75">_xlfn.RANK.EQ(C53,$C53:$L53)</f>
        <v>10</v>
      </c>
      <c r="D54" s="132">
        <f t="shared" si="75"/>
        <v>6</v>
      </c>
      <c r="E54" s="133">
        <f t="shared" si="75"/>
        <v>1</v>
      </c>
      <c r="F54" s="132">
        <f t="shared" si="75"/>
        <v>2</v>
      </c>
      <c r="G54" s="133">
        <f t="shared" si="75"/>
        <v>3</v>
      </c>
      <c r="H54" s="132">
        <f t="shared" si="75"/>
        <v>4</v>
      </c>
      <c r="I54" s="133">
        <f t="shared" si="75"/>
        <v>5</v>
      </c>
      <c r="J54" s="132">
        <f t="shared" si="75"/>
        <v>7</v>
      </c>
      <c r="K54" s="133">
        <f t="shared" si="75"/>
        <v>8</v>
      </c>
      <c r="L54" s="132">
        <f t="shared" si="75"/>
        <v>9</v>
      </c>
      <c r="M54" s="15"/>
    </row>
    <row r="55" spans="2:13" ht="19.5" thickBot="1" x14ac:dyDescent="0.3">
      <c r="B55" s="41" t="s">
        <v>21</v>
      </c>
      <c r="C55" s="16" t="s">
        <v>0</v>
      </c>
      <c r="D55" s="18" t="s">
        <v>1</v>
      </c>
      <c r="E55" s="16" t="s">
        <v>2</v>
      </c>
      <c r="F55" s="18" t="s">
        <v>3</v>
      </c>
      <c r="G55" s="16" t="s">
        <v>4</v>
      </c>
      <c r="H55" s="18" t="s">
        <v>5</v>
      </c>
      <c r="I55" s="16" t="s">
        <v>6</v>
      </c>
      <c r="J55" s="18" t="s">
        <v>7</v>
      </c>
      <c r="K55" s="16" t="s">
        <v>8</v>
      </c>
      <c r="L55" s="18" t="s">
        <v>9</v>
      </c>
      <c r="M55" s="17" t="s">
        <v>20</v>
      </c>
    </row>
    <row r="59" spans="2:13" s="3" customForma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 s="3" customFormat="1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 s="3" customFormat="1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3" customForma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 s="3" customFormat="1" x14ac:dyDescent="0.25">
      <c r="B63" s="6"/>
      <c r="C63" s="6">
        <v>1</v>
      </c>
      <c r="D63" s="6">
        <f>+C63+1</f>
        <v>2</v>
      </c>
      <c r="E63" s="6">
        <f t="shared" ref="E63:L63" si="76">+D63+1</f>
        <v>3</v>
      </c>
      <c r="F63" s="6">
        <f t="shared" si="76"/>
        <v>4</v>
      </c>
      <c r="G63" s="6">
        <f t="shared" si="76"/>
        <v>5</v>
      </c>
      <c r="H63" s="6">
        <f t="shared" si="76"/>
        <v>6</v>
      </c>
      <c r="I63" s="6">
        <f t="shared" si="76"/>
        <v>7</v>
      </c>
      <c r="J63" s="6">
        <f t="shared" si="76"/>
        <v>8</v>
      </c>
      <c r="K63" s="6">
        <f t="shared" si="76"/>
        <v>9</v>
      </c>
      <c r="L63" s="6">
        <f t="shared" si="76"/>
        <v>10</v>
      </c>
      <c r="M63" s="6"/>
    </row>
    <row r="64" spans="2:13" s="3" customForma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 s="3" customForma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 s="3" customForma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 s="3" customFormat="1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s="3" customForma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 s="3" customForma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 s="3" customFormat="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 s="3" customFormat="1" x14ac:dyDescent="0.25">
      <c r="B71" s="6"/>
      <c r="C71" s="6">
        <f>+C21</f>
        <v>25</v>
      </c>
      <c r="D71" s="6">
        <f t="shared" ref="D71:L71" si="77">+D21</f>
        <v>27</v>
      </c>
      <c r="E71" s="6">
        <f t="shared" si="77"/>
        <v>30</v>
      </c>
      <c r="F71" s="6">
        <f t="shared" si="77"/>
        <v>32</v>
      </c>
      <c r="G71" s="6">
        <f t="shared" si="77"/>
        <v>35</v>
      </c>
      <c r="H71" s="6">
        <f t="shared" si="77"/>
        <v>37</v>
      </c>
      <c r="I71" s="6">
        <f t="shared" si="77"/>
        <v>40</v>
      </c>
      <c r="J71" s="6">
        <f t="shared" si="77"/>
        <v>43</v>
      </c>
      <c r="K71" s="6">
        <f t="shared" si="77"/>
        <v>47</v>
      </c>
      <c r="L71" s="6">
        <f t="shared" si="77"/>
        <v>50</v>
      </c>
      <c r="M71" s="6"/>
    </row>
    <row r="72" spans="2:13" s="3" customFormat="1" x14ac:dyDescent="0.25">
      <c r="B72" s="6"/>
      <c r="C72" s="51">
        <f>IF(C71&lt;&gt;0,$M21/C71,"")</f>
        <v>1.48</v>
      </c>
      <c r="D72" s="51">
        <f t="shared" ref="D72:L72" si="78">IF(D71&lt;&gt;0,$M21/D71,"")</f>
        <v>1.3703703703703705</v>
      </c>
      <c r="E72" s="51">
        <f t="shared" si="78"/>
        <v>1.2333333333333334</v>
      </c>
      <c r="F72" s="51">
        <f t="shared" si="78"/>
        <v>1.15625</v>
      </c>
      <c r="G72" s="51">
        <f t="shared" si="78"/>
        <v>1.0571428571428572</v>
      </c>
      <c r="H72" s="51">
        <f t="shared" si="78"/>
        <v>1</v>
      </c>
      <c r="I72" s="51">
        <f t="shared" si="78"/>
        <v>0.92500000000000004</v>
      </c>
      <c r="J72" s="51">
        <f t="shared" si="78"/>
        <v>0.86046511627906974</v>
      </c>
      <c r="K72" s="51">
        <f t="shared" si="78"/>
        <v>0.78723404255319152</v>
      </c>
      <c r="L72" s="51">
        <f t="shared" si="78"/>
        <v>0.74</v>
      </c>
      <c r="M72" s="6"/>
    </row>
    <row r="73" spans="2:13" s="3" customFormat="1" x14ac:dyDescent="0.25">
      <c r="B73" s="6"/>
      <c r="C73" s="51">
        <f>IFERROR(C72^1.5,"")</f>
        <v>1.8004977089682728</v>
      </c>
      <c r="D73" s="51">
        <f t="shared" ref="D73:L73" si="79">IFERROR(D72^1.5,"")</f>
        <v>1.6041941928211991</v>
      </c>
      <c r="E73" s="51">
        <f t="shared" si="79"/>
        <v>1.3696850138031873</v>
      </c>
      <c r="F73" s="51">
        <f t="shared" si="79"/>
        <v>1.2433048237522546</v>
      </c>
      <c r="G73" s="51">
        <f t="shared" si="79"/>
        <v>1.0869273566882016</v>
      </c>
      <c r="H73" s="51">
        <f t="shared" si="79"/>
        <v>1</v>
      </c>
      <c r="I73" s="51">
        <f t="shared" si="79"/>
        <v>0.88963651285229972</v>
      </c>
      <c r="J73" s="51">
        <f t="shared" si="79"/>
        <v>0.79817827472323177</v>
      </c>
      <c r="K73" s="51">
        <f t="shared" si="79"/>
        <v>0.69848293353892499</v>
      </c>
      <c r="L73" s="51">
        <f t="shared" si="79"/>
        <v>0.63657206976115444</v>
      </c>
      <c r="M73" s="52">
        <f>SUM(C73:L73)</f>
        <v>11.127478886908728</v>
      </c>
    </row>
    <row r="74" spans="2:13" s="3" customFormat="1" x14ac:dyDescent="0.25">
      <c r="B74" s="6"/>
      <c r="C74" s="52">
        <f>IF(C73&lt;&gt;"",C73/$M73,"")</f>
        <v>0.16180643677396908</v>
      </c>
      <c r="D74" s="52">
        <f t="shared" ref="D74:L74" si="80">IF(D73&lt;&gt;"",D73/$M73,"")</f>
        <v>0.14416510775935992</v>
      </c>
      <c r="E74" s="52">
        <f t="shared" si="80"/>
        <v>0.12309032690366155</v>
      </c>
      <c r="F74" s="52">
        <f t="shared" si="80"/>
        <v>0.11173284051025967</v>
      </c>
      <c r="G74" s="52">
        <f t="shared" si="80"/>
        <v>9.767957034427191E-2</v>
      </c>
      <c r="H74" s="52">
        <f t="shared" si="80"/>
        <v>8.9867616030840675E-2</v>
      </c>
      <c r="I74" s="52">
        <f t="shared" si="80"/>
        <v>7.9949512544026533E-2</v>
      </c>
      <c r="J74" s="52">
        <f t="shared" si="80"/>
        <v>7.1730378716986259E-2</v>
      </c>
      <c r="K74" s="52">
        <f t="shared" si="80"/>
        <v>6.2770996075371316E-2</v>
      </c>
      <c r="L74" s="52">
        <f t="shared" si="80"/>
        <v>5.7207214341252956E-2</v>
      </c>
      <c r="M74" s="52">
        <f>SUM(C74:L74)</f>
        <v>0.99999999999999989</v>
      </c>
    </row>
    <row r="75" spans="2:13" s="3" customFormat="1" x14ac:dyDescent="0.25">
      <c r="B75" s="6"/>
      <c r="C75" s="53">
        <f t="shared" ref="C75:L75" si="81">IFERROR(C74*$M36,0)</f>
        <v>1229.7289194821651</v>
      </c>
      <c r="D75" s="53">
        <f t="shared" si="81"/>
        <v>1095.6548189711355</v>
      </c>
      <c r="E75" s="53">
        <f t="shared" si="81"/>
        <v>935.48648446782772</v>
      </c>
      <c r="F75" s="53">
        <f t="shared" si="81"/>
        <v>849.16958787797353</v>
      </c>
      <c r="G75" s="53">
        <f t="shared" si="81"/>
        <v>742.36473461646654</v>
      </c>
      <c r="H75" s="53">
        <f t="shared" si="81"/>
        <v>682.99388183438907</v>
      </c>
      <c r="I75" s="53">
        <f t="shared" si="81"/>
        <v>607.61629533460166</v>
      </c>
      <c r="J75" s="53">
        <f t="shared" si="81"/>
        <v>545.15087824909563</v>
      </c>
      <c r="K75" s="53">
        <f t="shared" si="81"/>
        <v>477.05957017282202</v>
      </c>
      <c r="L75" s="53">
        <f t="shared" si="81"/>
        <v>434.77482899352248</v>
      </c>
      <c r="M75" s="52">
        <f t="shared" ref="M75:M76" si="82">SUM(C75:L75)</f>
        <v>7599.9999999999991</v>
      </c>
    </row>
    <row r="76" spans="2:13" s="3" customFormat="1" x14ac:dyDescent="0.25">
      <c r="B76" s="6"/>
      <c r="C76" s="53">
        <f>ROUND(C75,0)</f>
        <v>1230</v>
      </c>
      <c r="D76" s="53">
        <f t="shared" ref="D76:L76" si="83">ROUND(D75,0)</f>
        <v>1096</v>
      </c>
      <c r="E76" s="53">
        <f t="shared" si="83"/>
        <v>935</v>
      </c>
      <c r="F76" s="53">
        <f t="shared" si="83"/>
        <v>849</v>
      </c>
      <c r="G76" s="53">
        <f t="shared" si="83"/>
        <v>742</v>
      </c>
      <c r="H76" s="53">
        <f t="shared" si="83"/>
        <v>683</v>
      </c>
      <c r="I76" s="53">
        <f t="shared" si="83"/>
        <v>608</v>
      </c>
      <c r="J76" s="53">
        <f t="shared" si="83"/>
        <v>545</v>
      </c>
      <c r="K76" s="53">
        <f t="shared" si="83"/>
        <v>477</v>
      </c>
      <c r="L76" s="53">
        <f t="shared" si="83"/>
        <v>435</v>
      </c>
      <c r="M76" s="52">
        <f t="shared" si="82"/>
        <v>7600</v>
      </c>
    </row>
    <row r="77" spans="2:13" s="3" customForma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 s="3" customFormat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 s="3" customFormat="1" x14ac:dyDescent="0.25">
      <c r="B79" s="6"/>
      <c r="C79" s="6">
        <f>+C22</f>
        <v>50</v>
      </c>
      <c r="D79" s="6">
        <f t="shared" ref="D79:L79" si="84">+D22</f>
        <v>55</v>
      </c>
      <c r="E79" s="6">
        <f t="shared" si="84"/>
        <v>60</v>
      </c>
      <c r="F79" s="6">
        <f t="shared" si="84"/>
        <v>65</v>
      </c>
      <c r="G79" s="6">
        <f t="shared" si="84"/>
        <v>70</v>
      </c>
      <c r="H79" s="6">
        <f t="shared" si="84"/>
        <v>75</v>
      </c>
      <c r="I79" s="6">
        <f t="shared" si="84"/>
        <v>80</v>
      </c>
      <c r="J79" s="6">
        <f t="shared" si="84"/>
        <v>85</v>
      </c>
      <c r="K79" s="6">
        <f t="shared" si="84"/>
        <v>90</v>
      </c>
      <c r="L79" s="6">
        <f t="shared" si="84"/>
        <v>100</v>
      </c>
      <c r="M79" s="6"/>
    </row>
    <row r="80" spans="2:13" s="3" customFormat="1" x14ac:dyDescent="0.25">
      <c r="B80" s="6"/>
      <c r="C80" s="51">
        <f>IF(C79&lt;&gt;0,$M22/C79,"")</f>
        <v>1.46</v>
      </c>
      <c r="D80" s="51">
        <f t="shared" ref="D80:L80" si="85">IF(D79&lt;&gt;0,$M22/D79,"")</f>
        <v>1.3272727272727274</v>
      </c>
      <c r="E80" s="51">
        <f t="shared" si="85"/>
        <v>1.2166666666666666</v>
      </c>
      <c r="F80" s="51">
        <f t="shared" si="85"/>
        <v>1.1230769230769231</v>
      </c>
      <c r="G80" s="51">
        <f t="shared" si="85"/>
        <v>1.0428571428571429</v>
      </c>
      <c r="H80" s="51">
        <f t="shared" si="85"/>
        <v>0.97333333333333338</v>
      </c>
      <c r="I80" s="51">
        <f t="shared" si="85"/>
        <v>0.91249999999999998</v>
      </c>
      <c r="J80" s="51">
        <f t="shared" si="85"/>
        <v>0.85882352941176465</v>
      </c>
      <c r="K80" s="51">
        <f t="shared" si="85"/>
        <v>0.81111111111111112</v>
      </c>
      <c r="L80" s="51">
        <f t="shared" si="85"/>
        <v>0.73</v>
      </c>
      <c r="M80" s="6"/>
    </row>
    <row r="81" spans="2:13" s="3" customFormat="1" x14ac:dyDescent="0.25">
      <c r="B81" s="6"/>
      <c r="C81" s="51">
        <f>IFERROR(C80^1.1,"")</f>
        <v>1.516310496573821</v>
      </c>
      <c r="D81" s="51">
        <f t="shared" ref="D81:L81" si="86">IFERROR(D80^1.1,"")</f>
        <v>1.3653883333970107</v>
      </c>
      <c r="E81" s="51">
        <f t="shared" si="86"/>
        <v>1.2407628186682649</v>
      </c>
      <c r="F81" s="51">
        <f t="shared" si="86"/>
        <v>1.1361886690033391</v>
      </c>
      <c r="G81" s="51">
        <f t="shared" si="86"/>
        <v>1.0472426045182868</v>
      </c>
      <c r="H81" s="51">
        <f t="shared" si="86"/>
        <v>0.97070609469230718</v>
      </c>
      <c r="I81" s="51">
        <f t="shared" si="86"/>
        <v>0.9041826316092697</v>
      </c>
      <c r="J81" s="51">
        <f t="shared" si="86"/>
        <v>0.84585189739992206</v>
      </c>
      <c r="K81" s="51">
        <f t="shared" si="86"/>
        <v>0.79430699244668446</v>
      </c>
      <c r="L81" s="51">
        <f t="shared" si="86"/>
        <v>0.70738385935846715</v>
      </c>
      <c r="M81" s="52">
        <f>SUM(C81:L81)</f>
        <v>10.528324397667372</v>
      </c>
    </row>
    <row r="82" spans="2:13" s="3" customFormat="1" x14ac:dyDescent="0.25">
      <c r="B82" s="6"/>
      <c r="C82" s="52">
        <f>IF(C81&lt;&gt;"",C81/$M81,"")</f>
        <v>0.1440220152135292</v>
      </c>
      <c r="D82" s="52">
        <f t="shared" ref="D82:L82" si="87">IF(D81&lt;&gt;"",D81/$M81,"")</f>
        <v>0.12968714505980861</v>
      </c>
      <c r="E82" s="52">
        <f t="shared" si="87"/>
        <v>0.11784997990213571</v>
      </c>
      <c r="F82" s="52">
        <f t="shared" si="87"/>
        <v>0.10791733100996299</v>
      </c>
      <c r="G82" s="52">
        <f t="shared" si="87"/>
        <v>9.9469066962859828E-2</v>
      </c>
      <c r="H82" s="52">
        <f t="shared" si="87"/>
        <v>9.219948569473925E-2</v>
      </c>
      <c r="I82" s="52">
        <f t="shared" si="87"/>
        <v>8.5880962388430779E-2</v>
      </c>
      <c r="J82" s="52">
        <f t="shared" si="87"/>
        <v>8.034059983821612E-2</v>
      </c>
      <c r="K82" s="52">
        <f t="shared" si="87"/>
        <v>7.5444768079398178E-2</v>
      </c>
      <c r="L82" s="52">
        <f t="shared" si="87"/>
        <v>6.7188645850919382E-2</v>
      </c>
      <c r="M82" s="52">
        <f>SUM(C82:L82)</f>
        <v>1</v>
      </c>
    </row>
    <row r="83" spans="2:13" s="3" customFormat="1" x14ac:dyDescent="0.25">
      <c r="B83" s="6"/>
      <c r="C83" s="53">
        <f t="shared" ref="C83:L83" si="88">IFERROR(C82*$M37,0)</f>
        <v>633.69686693952849</v>
      </c>
      <c r="D83" s="53">
        <f t="shared" si="88"/>
        <v>570.62343826315782</v>
      </c>
      <c r="E83" s="53">
        <f t="shared" si="88"/>
        <v>518.53991156939708</v>
      </c>
      <c r="F83" s="53">
        <f t="shared" si="88"/>
        <v>474.83625644383716</v>
      </c>
      <c r="G83" s="53">
        <f t="shared" si="88"/>
        <v>437.66389463658322</v>
      </c>
      <c r="H83" s="53">
        <f t="shared" si="88"/>
        <v>405.67773705685272</v>
      </c>
      <c r="I83" s="53">
        <f t="shared" si="88"/>
        <v>377.87623450909541</v>
      </c>
      <c r="J83" s="53">
        <f t="shared" si="88"/>
        <v>353.49863928815091</v>
      </c>
      <c r="K83" s="53">
        <f t="shared" si="88"/>
        <v>331.95697954935196</v>
      </c>
      <c r="L83" s="53">
        <f t="shared" si="88"/>
        <v>295.63004174404529</v>
      </c>
      <c r="M83" s="52">
        <f t="shared" ref="M83:M84" si="89">SUM(C83:L83)</f>
        <v>4400</v>
      </c>
    </row>
    <row r="84" spans="2:13" s="3" customFormat="1" x14ac:dyDescent="0.25">
      <c r="B84" s="6"/>
      <c r="C84" s="53">
        <f>ROUND(C83,0)</f>
        <v>634</v>
      </c>
      <c r="D84" s="53">
        <f t="shared" ref="D84:L84" si="90">ROUND(D83,0)</f>
        <v>571</v>
      </c>
      <c r="E84" s="53">
        <f t="shared" si="90"/>
        <v>519</v>
      </c>
      <c r="F84" s="53">
        <f t="shared" si="90"/>
        <v>475</v>
      </c>
      <c r="G84" s="53">
        <f t="shared" si="90"/>
        <v>438</v>
      </c>
      <c r="H84" s="53">
        <f t="shared" si="90"/>
        <v>406</v>
      </c>
      <c r="I84" s="53">
        <f t="shared" si="90"/>
        <v>378</v>
      </c>
      <c r="J84" s="53">
        <f t="shared" si="90"/>
        <v>353</v>
      </c>
      <c r="K84" s="53">
        <f t="shared" si="90"/>
        <v>332</v>
      </c>
      <c r="L84" s="53">
        <f t="shared" si="90"/>
        <v>296</v>
      </c>
      <c r="M84" s="52">
        <f t="shared" si="89"/>
        <v>4402</v>
      </c>
    </row>
    <row r="85" spans="2:13" s="3" customFormat="1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 s="3" customFormat="1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 s="3" customFormat="1" x14ac:dyDescent="0.25">
      <c r="B87" s="6"/>
      <c r="C87" s="6">
        <f>+C23</f>
        <v>100</v>
      </c>
      <c r="D87" s="6">
        <f t="shared" ref="D87:L87" si="91">+D23</f>
        <v>105</v>
      </c>
      <c r="E87" s="6">
        <f t="shared" si="91"/>
        <v>110</v>
      </c>
      <c r="F87" s="6">
        <f t="shared" si="91"/>
        <v>115</v>
      </c>
      <c r="G87" s="6">
        <f t="shared" si="91"/>
        <v>120</v>
      </c>
      <c r="H87" s="6">
        <f t="shared" si="91"/>
        <v>125</v>
      </c>
      <c r="I87" s="6">
        <f t="shared" si="91"/>
        <v>130</v>
      </c>
      <c r="J87" s="6">
        <f t="shared" si="91"/>
        <v>135</v>
      </c>
      <c r="K87" s="6">
        <f t="shared" si="91"/>
        <v>140</v>
      </c>
      <c r="L87" s="6">
        <f t="shared" si="91"/>
        <v>150</v>
      </c>
      <c r="M87" s="6"/>
    </row>
    <row r="88" spans="2:13" s="3" customFormat="1" x14ac:dyDescent="0.25">
      <c r="B88" s="6"/>
      <c r="C88" s="51">
        <f>IF(C87&lt;&gt;0,$M23/C87,"")</f>
        <v>1.23</v>
      </c>
      <c r="D88" s="51">
        <f t="shared" ref="D88:L88" si="92">IF(D87&lt;&gt;0,$M23/D87,"")</f>
        <v>1.1714285714285715</v>
      </c>
      <c r="E88" s="51">
        <f t="shared" si="92"/>
        <v>1.1181818181818182</v>
      </c>
      <c r="F88" s="51">
        <f t="shared" si="92"/>
        <v>1.0695652173913044</v>
      </c>
      <c r="G88" s="51">
        <f t="shared" si="92"/>
        <v>1.0249999999999999</v>
      </c>
      <c r="H88" s="51">
        <f t="shared" si="92"/>
        <v>0.98399999999999999</v>
      </c>
      <c r="I88" s="51">
        <f t="shared" si="92"/>
        <v>0.94615384615384612</v>
      </c>
      <c r="J88" s="51">
        <f t="shared" si="92"/>
        <v>0.91111111111111109</v>
      </c>
      <c r="K88" s="51">
        <f t="shared" si="92"/>
        <v>0.87857142857142856</v>
      </c>
      <c r="L88" s="51">
        <f t="shared" si="92"/>
        <v>0.82</v>
      </c>
      <c r="M88" s="6"/>
    </row>
    <row r="89" spans="2:13" s="3" customFormat="1" x14ac:dyDescent="0.25">
      <c r="B89" s="6"/>
      <c r="C89" s="51">
        <f>IFERROR(C88^0.6,"")</f>
        <v>1.1322519227618721</v>
      </c>
      <c r="D89" s="51">
        <f t="shared" ref="D89:L89" si="93">IFERROR(D88^0.6,"")</f>
        <v>1.099586723311806</v>
      </c>
      <c r="E89" s="51">
        <f t="shared" si="93"/>
        <v>1.0693194239761938</v>
      </c>
      <c r="F89" s="51">
        <f t="shared" si="93"/>
        <v>1.0411765129453077</v>
      </c>
      <c r="G89" s="51">
        <f t="shared" si="93"/>
        <v>1.0149258620941117</v>
      </c>
      <c r="H89" s="51">
        <f t="shared" si="93"/>
        <v>0.99036904839774786</v>
      </c>
      <c r="I89" s="51">
        <f t="shared" si="93"/>
        <v>0.96733534263786514</v>
      </c>
      <c r="J89" s="51">
        <f t="shared" si="93"/>
        <v>0.94567695463198564</v>
      </c>
      <c r="K89" s="51">
        <f t="shared" si="93"/>
        <v>0.9252652365630053</v>
      </c>
      <c r="L89" s="51">
        <f t="shared" si="93"/>
        <v>0.88774515638230989</v>
      </c>
      <c r="M89" s="52">
        <f>SUM(C89:L89)</f>
        <v>10.073652183702205</v>
      </c>
    </row>
    <row r="90" spans="2:13" s="3" customFormat="1" x14ac:dyDescent="0.25">
      <c r="B90" s="6"/>
      <c r="C90" s="52">
        <f>IF(C89&lt;&gt;"",C89/$M89,"")</f>
        <v>0.11239736116695605</v>
      </c>
      <c r="D90" s="52">
        <f t="shared" ref="D90" si="94">IF(D89&lt;&gt;"",D89/$M89,"")</f>
        <v>0.1091547239531247</v>
      </c>
      <c r="E90" s="52">
        <f t="shared" ref="E90" si="95">IF(E89&lt;&gt;"",E89/$M89,"")</f>
        <v>0.10615012355759183</v>
      </c>
      <c r="F90" s="52">
        <f t="shared" ref="F90" si="96">IF(F89&lt;&gt;"",F89/$M89,"")</f>
        <v>0.10335640877394886</v>
      </c>
      <c r="G90" s="52">
        <f t="shared" ref="G90" si="97">IF(G89&lt;&gt;"",G89/$M89,"")</f>
        <v>0.10075053650711938</v>
      </c>
      <c r="H90" s="52">
        <f t="shared" ref="H90" si="98">IF(H89&lt;&gt;"",H89/$M89,"")</f>
        <v>9.8312809529003786E-2</v>
      </c>
      <c r="I90" s="52">
        <f t="shared" ref="I90" si="99">IF(I89&lt;&gt;"",I89/$M89,"")</f>
        <v>9.6026279744190673E-2</v>
      </c>
      <c r="J90" s="52">
        <f t="shared" ref="J90" si="100">IF(J89&lt;&gt;"",J89/$M89,"")</f>
        <v>9.3876276189281377E-2</v>
      </c>
      <c r="K90" s="52">
        <f t="shared" ref="K90" si="101">IF(K89&lt;&gt;"",K89/$M89,"")</f>
        <v>9.1850028141725826E-2</v>
      </c>
      <c r="L90" s="52">
        <f t="shared" ref="L90" si="102">IF(L89&lt;&gt;"",L89/$M89,"")</f>
        <v>8.8125452437057578E-2</v>
      </c>
      <c r="M90" s="52">
        <f>SUM(C90:L90)</f>
        <v>1</v>
      </c>
    </row>
    <row r="91" spans="2:13" s="3" customFormat="1" x14ac:dyDescent="0.25">
      <c r="B91" s="6"/>
      <c r="C91" s="53">
        <f t="shared" ref="C91:L91" si="103">IFERROR(C90*$M38,0)</f>
        <v>303.47287515078131</v>
      </c>
      <c r="D91" s="53">
        <f t="shared" si="103"/>
        <v>294.71775467343667</v>
      </c>
      <c r="E91" s="53">
        <f t="shared" si="103"/>
        <v>286.60533360549795</v>
      </c>
      <c r="F91" s="53">
        <f t="shared" si="103"/>
        <v>279.06230368966192</v>
      </c>
      <c r="G91" s="53">
        <f t="shared" si="103"/>
        <v>272.02644856922234</v>
      </c>
      <c r="H91" s="53">
        <f t="shared" si="103"/>
        <v>265.44458572831024</v>
      </c>
      <c r="I91" s="53">
        <f t="shared" si="103"/>
        <v>259.27095530931484</v>
      </c>
      <c r="J91" s="53">
        <f t="shared" si="103"/>
        <v>253.46594571105973</v>
      </c>
      <c r="K91" s="53">
        <f t="shared" si="103"/>
        <v>247.99507598265973</v>
      </c>
      <c r="L91" s="53">
        <f t="shared" si="103"/>
        <v>237.93872158005547</v>
      </c>
      <c r="M91" s="52">
        <f t="shared" ref="M91:M92" si="104">SUM(C91:L91)</f>
        <v>2700</v>
      </c>
    </row>
    <row r="92" spans="2:13" s="3" customFormat="1" x14ac:dyDescent="0.25">
      <c r="B92" s="6"/>
      <c r="C92" s="53">
        <f>ROUND(C91,0)</f>
        <v>303</v>
      </c>
      <c r="D92" s="53">
        <f t="shared" ref="D92" si="105">ROUND(D91,0)</f>
        <v>295</v>
      </c>
      <c r="E92" s="53">
        <f t="shared" ref="E92" si="106">ROUND(E91,0)</f>
        <v>287</v>
      </c>
      <c r="F92" s="53">
        <f t="shared" ref="F92" si="107">ROUND(F91,0)</f>
        <v>279</v>
      </c>
      <c r="G92" s="53">
        <f t="shared" ref="G92" si="108">ROUND(G91,0)</f>
        <v>272</v>
      </c>
      <c r="H92" s="53">
        <f t="shared" ref="H92" si="109">ROUND(H91,0)</f>
        <v>265</v>
      </c>
      <c r="I92" s="53">
        <f t="shared" ref="I92" si="110">ROUND(I91,0)</f>
        <v>259</v>
      </c>
      <c r="J92" s="53">
        <f t="shared" ref="J92" si="111">ROUND(J91,0)</f>
        <v>253</v>
      </c>
      <c r="K92" s="53">
        <f t="shared" ref="K92" si="112">ROUND(K91,0)</f>
        <v>248</v>
      </c>
      <c r="L92" s="53">
        <f t="shared" ref="L92" si="113">ROUND(L91,0)</f>
        <v>238</v>
      </c>
      <c r="M92" s="52">
        <f t="shared" si="104"/>
        <v>2699</v>
      </c>
    </row>
    <row r="93" spans="2:13" s="3" customForma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 s="3" customForma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 s="3" customForma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 s="3" customForma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4" s="3" customFormat="1" x14ac:dyDescent="0.25">
      <c r="B97" s="6" t="s">
        <v>44</v>
      </c>
      <c r="C97" s="54">
        <f>+C16</f>
        <v>1000</v>
      </c>
      <c r="D97" s="54">
        <f t="shared" ref="D97:L97" si="114">+D16</f>
        <v>1000</v>
      </c>
      <c r="E97" s="54">
        <f t="shared" si="114"/>
        <v>1000</v>
      </c>
      <c r="F97" s="54">
        <f t="shared" si="114"/>
        <v>1000</v>
      </c>
      <c r="G97" s="54">
        <f t="shared" si="114"/>
        <v>1000</v>
      </c>
      <c r="H97" s="54">
        <f t="shared" si="114"/>
        <v>1000</v>
      </c>
      <c r="I97" s="54">
        <f t="shared" si="114"/>
        <v>1000</v>
      </c>
      <c r="J97" s="54">
        <f t="shared" si="114"/>
        <v>1000</v>
      </c>
      <c r="K97" s="54">
        <f t="shared" si="114"/>
        <v>1000</v>
      </c>
      <c r="L97" s="54">
        <f t="shared" si="114"/>
        <v>1000</v>
      </c>
      <c r="M97" s="6"/>
    </row>
    <row r="98" spans="2:14" s="3" customFormat="1" x14ac:dyDescent="0.25">
      <c r="B98" s="6"/>
      <c r="C98" s="54">
        <f>+C17</f>
        <v>600</v>
      </c>
      <c r="D98" s="54">
        <f t="shared" ref="D98:L98" si="115">+D17</f>
        <v>600</v>
      </c>
      <c r="E98" s="54">
        <f t="shared" si="115"/>
        <v>600</v>
      </c>
      <c r="F98" s="54">
        <f t="shared" si="115"/>
        <v>600</v>
      </c>
      <c r="G98" s="54">
        <f t="shared" si="115"/>
        <v>600</v>
      </c>
      <c r="H98" s="54">
        <f t="shared" si="115"/>
        <v>600</v>
      </c>
      <c r="I98" s="54">
        <f t="shared" si="115"/>
        <v>600</v>
      </c>
      <c r="J98" s="54">
        <f t="shared" si="115"/>
        <v>600</v>
      </c>
      <c r="K98" s="54">
        <f t="shared" si="115"/>
        <v>600</v>
      </c>
      <c r="L98" s="54">
        <f t="shared" si="115"/>
        <v>600</v>
      </c>
      <c r="M98" s="6"/>
    </row>
    <row r="99" spans="2:14" s="3" customFormat="1" x14ac:dyDescent="0.25">
      <c r="B99" s="6"/>
      <c r="C99" s="54">
        <f>+C18</f>
        <v>500</v>
      </c>
      <c r="D99" s="54">
        <f t="shared" ref="D99:L99" si="116">+D18</f>
        <v>500</v>
      </c>
      <c r="E99" s="54">
        <f t="shared" si="116"/>
        <v>500</v>
      </c>
      <c r="F99" s="54">
        <f t="shared" si="116"/>
        <v>500</v>
      </c>
      <c r="G99" s="54">
        <f t="shared" si="116"/>
        <v>500</v>
      </c>
      <c r="H99" s="54">
        <f t="shared" si="116"/>
        <v>500</v>
      </c>
      <c r="I99" s="54">
        <f t="shared" si="116"/>
        <v>500</v>
      </c>
      <c r="J99" s="54">
        <f t="shared" si="116"/>
        <v>500</v>
      </c>
      <c r="K99" s="54">
        <f t="shared" si="116"/>
        <v>500</v>
      </c>
      <c r="L99" s="54">
        <f t="shared" si="116"/>
        <v>500</v>
      </c>
      <c r="M99" s="6"/>
    </row>
    <row r="100" spans="2:14" s="3" customFormat="1" x14ac:dyDescent="0.25">
      <c r="B100" s="6" t="s">
        <v>22</v>
      </c>
      <c r="C100" s="55">
        <f>+C76</f>
        <v>1230</v>
      </c>
      <c r="D100" s="55">
        <f t="shared" ref="D100:L100" si="117">+D76</f>
        <v>1096</v>
      </c>
      <c r="E100" s="55">
        <f t="shared" si="117"/>
        <v>935</v>
      </c>
      <c r="F100" s="55">
        <f t="shared" si="117"/>
        <v>849</v>
      </c>
      <c r="G100" s="55">
        <f t="shared" si="117"/>
        <v>742</v>
      </c>
      <c r="H100" s="55">
        <f t="shared" si="117"/>
        <v>683</v>
      </c>
      <c r="I100" s="55">
        <f t="shared" si="117"/>
        <v>608</v>
      </c>
      <c r="J100" s="55">
        <f t="shared" si="117"/>
        <v>545</v>
      </c>
      <c r="K100" s="55">
        <f t="shared" si="117"/>
        <v>477</v>
      </c>
      <c r="L100" s="55">
        <f t="shared" si="117"/>
        <v>435</v>
      </c>
      <c r="M100" s="55">
        <f>SUM(C100:L100)</f>
        <v>7600</v>
      </c>
    </row>
    <row r="101" spans="2:14" s="3" customFormat="1" x14ac:dyDescent="0.25">
      <c r="B101" s="6"/>
      <c r="C101" s="55">
        <f>+C84</f>
        <v>634</v>
      </c>
      <c r="D101" s="55">
        <f t="shared" ref="D101:L101" si="118">+D84</f>
        <v>571</v>
      </c>
      <c r="E101" s="55">
        <f t="shared" si="118"/>
        <v>519</v>
      </c>
      <c r="F101" s="55">
        <f t="shared" si="118"/>
        <v>475</v>
      </c>
      <c r="G101" s="55">
        <f t="shared" si="118"/>
        <v>438</v>
      </c>
      <c r="H101" s="55">
        <f t="shared" si="118"/>
        <v>406</v>
      </c>
      <c r="I101" s="55">
        <f t="shared" si="118"/>
        <v>378</v>
      </c>
      <c r="J101" s="55">
        <f t="shared" si="118"/>
        <v>353</v>
      </c>
      <c r="K101" s="55">
        <f t="shared" si="118"/>
        <v>332</v>
      </c>
      <c r="L101" s="55">
        <f t="shared" si="118"/>
        <v>296</v>
      </c>
      <c r="M101" s="55">
        <f t="shared" ref="M101:M102" si="119">SUM(C101:L101)</f>
        <v>4402</v>
      </c>
    </row>
    <row r="102" spans="2:14" s="3" customFormat="1" x14ac:dyDescent="0.25">
      <c r="B102" s="6"/>
      <c r="C102" s="55">
        <f>+C92</f>
        <v>303</v>
      </c>
      <c r="D102" s="55">
        <f t="shared" ref="D102:L102" si="120">+D92</f>
        <v>295</v>
      </c>
      <c r="E102" s="55">
        <f t="shared" si="120"/>
        <v>287</v>
      </c>
      <c r="F102" s="55">
        <f t="shared" si="120"/>
        <v>279</v>
      </c>
      <c r="G102" s="55">
        <f t="shared" si="120"/>
        <v>272</v>
      </c>
      <c r="H102" s="55">
        <f t="shared" si="120"/>
        <v>265</v>
      </c>
      <c r="I102" s="55">
        <f t="shared" si="120"/>
        <v>259</v>
      </c>
      <c r="J102" s="55">
        <f t="shared" si="120"/>
        <v>253</v>
      </c>
      <c r="K102" s="55">
        <f t="shared" si="120"/>
        <v>248</v>
      </c>
      <c r="L102" s="55">
        <f t="shared" si="120"/>
        <v>238</v>
      </c>
      <c r="M102" s="55">
        <f t="shared" si="119"/>
        <v>2699</v>
      </c>
    </row>
    <row r="103" spans="2:14" s="3" customFormat="1" x14ac:dyDescent="0.25">
      <c r="B103" s="6" t="s">
        <v>45</v>
      </c>
      <c r="C103" s="55">
        <f>+C97-C100</f>
        <v>-230</v>
      </c>
      <c r="D103" s="55">
        <f t="shared" ref="D103:L103" si="121">+D97-D100</f>
        <v>-96</v>
      </c>
      <c r="E103" s="55">
        <f t="shared" si="121"/>
        <v>65</v>
      </c>
      <c r="F103" s="55">
        <f t="shared" si="121"/>
        <v>151</v>
      </c>
      <c r="G103" s="55">
        <f t="shared" si="121"/>
        <v>258</v>
      </c>
      <c r="H103" s="55">
        <f t="shared" si="121"/>
        <v>317</v>
      </c>
      <c r="I103" s="55">
        <f t="shared" si="121"/>
        <v>392</v>
      </c>
      <c r="J103" s="55">
        <f t="shared" si="121"/>
        <v>455</v>
      </c>
      <c r="K103" s="55">
        <f t="shared" si="121"/>
        <v>523</v>
      </c>
      <c r="L103" s="55">
        <f t="shared" si="121"/>
        <v>565</v>
      </c>
      <c r="M103" s="55"/>
    </row>
    <row r="104" spans="2:14" s="3" customFormat="1" x14ac:dyDescent="0.25">
      <c r="B104" s="6"/>
      <c r="C104" s="55">
        <f t="shared" ref="C104:L105" si="122">+C98-C101</f>
        <v>-34</v>
      </c>
      <c r="D104" s="55">
        <f t="shared" si="122"/>
        <v>29</v>
      </c>
      <c r="E104" s="55">
        <f t="shared" si="122"/>
        <v>81</v>
      </c>
      <c r="F104" s="55">
        <f t="shared" si="122"/>
        <v>125</v>
      </c>
      <c r="G104" s="55">
        <f t="shared" si="122"/>
        <v>162</v>
      </c>
      <c r="H104" s="55">
        <f t="shared" si="122"/>
        <v>194</v>
      </c>
      <c r="I104" s="55">
        <f t="shared" si="122"/>
        <v>222</v>
      </c>
      <c r="J104" s="55">
        <f t="shared" si="122"/>
        <v>247</v>
      </c>
      <c r="K104" s="55">
        <f t="shared" si="122"/>
        <v>268</v>
      </c>
      <c r="L104" s="55">
        <f t="shared" si="122"/>
        <v>304</v>
      </c>
      <c r="M104" s="55"/>
    </row>
    <row r="105" spans="2:14" s="3" customFormat="1" x14ac:dyDescent="0.25">
      <c r="B105" s="6"/>
      <c r="C105" s="55">
        <f t="shared" si="122"/>
        <v>197</v>
      </c>
      <c r="D105" s="55">
        <f t="shared" si="122"/>
        <v>205</v>
      </c>
      <c r="E105" s="55">
        <f t="shared" si="122"/>
        <v>213</v>
      </c>
      <c r="F105" s="55">
        <f t="shared" si="122"/>
        <v>221</v>
      </c>
      <c r="G105" s="55">
        <f t="shared" si="122"/>
        <v>228</v>
      </c>
      <c r="H105" s="55">
        <f t="shared" si="122"/>
        <v>235</v>
      </c>
      <c r="I105" s="55">
        <f t="shared" si="122"/>
        <v>241</v>
      </c>
      <c r="J105" s="55">
        <f t="shared" si="122"/>
        <v>247</v>
      </c>
      <c r="K105" s="55">
        <f t="shared" si="122"/>
        <v>252</v>
      </c>
      <c r="L105" s="55">
        <f t="shared" si="122"/>
        <v>262</v>
      </c>
      <c r="M105" s="55"/>
    </row>
    <row r="106" spans="2:14" s="3" customFormat="1" x14ac:dyDescent="0.25">
      <c r="B106" s="6" t="s">
        <v>46</v>
      </c>
      <c r="C106" s="6">
        <f>IF(C103&lt;0,C97,0)</f>
        <v>1000</v>
      </c>
      <c r="D106" s="6">
        <f t="shared" ref="D106:L106" si="123">IF(D103&lt;0,D97,0)</f>
        <v>1000</v>
      </c>
      <c r="E106" s="6">
        <f t="shared" si="123"/>
        <v>0</v>
      </c>
      <c r="F106" s="6">
        <f t="shared" si="123"/>
        <v>0</v>
      </c>
      <c r="G106" s="6">
        <f t="shared" si="123"/>
        <v>0</v>
      </c>
      <c r="H106" s="6">
        <f t="shared" si="123"/>
        <v>0</v>
      </c>
      <c r="I106" s="6">
        <f t="shared" si="123"/>
        <v>0</v>
      </c>
      <c r="J106" s="6">
        <f t="shared" si="123"/>
        <v>0</v>
      </c>
      <c r="K106" s="6">
        <f t="shared" si="123"/>
        <v>0</v>
      </c>
      <c r="L106" s="6">
        <f t="shared" si="123"/>
        <v>0</v>
      </c>
      <c r="M106" s="6">
        <f>SUM(C106:L106)</f>
        <v>2000</v>
      </c>
      <c r="N106" s="56">
        <f>+M100-M106</f>
        <v>5600</v>
      </c>
    </row>
    <row r="107" spans="2:14" s="3" customFormat="1" x14ac:dyDescent="0.25">
      <c r="B107" s="6"/>
      <c r="C107" s="6">
        <f t="shared" ref="C107:L108" si="124">IF(C104&lt;0,C98,0)</f>
        <v>600</v>
      </c>
      <c r="D107" s="6">
        <f t="shared" si="124"/>
        <v>0</v>
      </c>
      <c r="E107" s="6">
        <f t="shared" si="124"/>
        <v>0</v>
      </c>
      <c r="F107" s="6">
        <f t="shared" si="124"/>
        <v>0</v>
      </c>
      <c r="G107" s="6">
        <f t="shared" si="124"/>
        <v>0</v>
      </c>
      <c r="H107" s="6">
        <f t="shared" si="124"/>
        <v>0</v>
      </c>
      <c r="I107" s="6">
        <f t="shared" si="124"/>
        <v>0</v>
      </c>
      <c r="J107" s="6">
        <f t="shared" si="124"/>
        <v>0</v>
      </c>
      <c r="K107" s="6">
        <f t="shared" si="124"/>
        <v>0</v>
      </c>
      <c r="L107" s="6">
        <f t="shared" si="124"/>
        <v>0</v>
      </c>
      <c r="M107" s="6">
        <f t="shared" ref="M107:M108" si="125">SUM(C107:L107)</f>
        <v>600</v>
      </c>
      <c r="N107" s="56">
        <f t="shared" ref="N107:N108" si="126">+M101-M107</f>
        <v>3802</v>
      </c>
    </row>
    <row r="108" spans="2:14" s="3" customFormat="1" x14ac:dyDescent="0.25">
      <c r="B108" s="6"/>
      <c r="C108" s="6">
        <f t="shared" si="124"/>
        <v>0</v>
      </c>
      <c r="D108" s="6">
        <f t="shared" si="124"/>
        <v>0</v>
      </c>
      <c r="E108" s="6">
        <f t="shared" si="124"/>
        <v>0</v>
      </c>
      <c r="F108" s="6">
        <f t="shared" si="124"/>
        <v>0</v>
      </c>
      <c r="G108" s="6">
        <f t="shared" si="124"/>
        <v>0</v>
      </c>
      <c r="H108" s="6">
        <f t="shared" si="124"/>
        <v>0</v>
      </c>
      <c r="I108" s="6">
        <f t="shared" si="124"/>
        <v>0</v>
      </c>
      <c r="J108" s="6">
        <f t="shared" si="124"/>
        <v>0</v>
      </c>
      <c r="K108" s="6">
        <f t="shared" si="124"/>
        <v>0</v>
      </c>
      <c r="L108" s="6">
        <f t="shared" si="124"/>
        <v>0</v>
      </c>
      <c r="M108" s="6">
        <f t="shared" si="125"/>
        <v>0</v>
      </c>
      <c r="N108" s="56">
        <f t="shared" si="126"/>
        <v>2699</v>
      </c>
    </row>
    <row r="109" spans="2:14" s="3" customFormat="1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4" s="3" customFormat="1" x14ac:dyDescent="0.25">
      <c r="B110" s="6"/>
      <c r="C110" s="51" t="str">
        <f>IF(C106=0,C73,"")</f>
        <v/>
      </c>
      <c r="D110" s="51" t="str">
        <f t="shared" ref="D110:L110" si="127">IF(D106=0,D73,"")</f>
        <v/>
      </c>
      <c r="E110" s="51">
        <f t="shared" si="127"/>
        <v>1.3696850138031873</v>
      </c>
      <c r="F110" s="51">
        <f t="shared" si="127"/>
        <v>1.2433048237522546</v>
      </c>
      <c r="G110" s="51">
        <f t="shared" si="127"/>
        <v>1.0869273566882016</v>
      </c>
      <c r="H110" s="51">
        <f t="shared" si="127"/>
        <v>1</v>
      </c>
      <c r="I110" s="51">
        <f t="shared" si="127"/>
        <v>0.88963651285229972</v>
      </c>
      <c r="J110" s="51">
        <f t="shared" si="127"/>
        <v>0.79817827472323177</v>
      </c>
      <c r="K110" s="51">
        <f t="shared" si="127"/>
        <v>0.69848293353892499</v>
      </c>
      <c r="L110" s="51">
        <f t="shared" si="127"/>
        <v>0.63657206976115444</v>
      </c>
      <c r="M110" s="52">
        <f>SUM(C110:L110)</f>
        <v>7.7227869851192539</v>
      </c>
    </row>
    <row r="111" spans="2:14" s="3" customFormat="1" x14ac:dyDescent="0.25">
      <c r="B111" s="6"/>
      <c r="C111" s="51" t="str">
        <f>IF(C107=0,C81,"")</f>
        <v/>
      </c>
      <c r="D111" s="51">
        <f t="shared" ref="D111:L111" si="128">IF(D107=0,D81,"")</f>
        <v>1.3653883333970107</v>
      </c>
      <c r="E111" s="51">
        <f t="shared" si="128"/>
        <v>1.2407628186682649</v>
      </c>
      <c r="F111" s="51">
        <f t="shared" si="128"/>
        <v>1.1361886690033391</v>
      </c>
      <c r="G111" s="51">
        <f t="shared" si="128"/>
        <v>1.0472426045182868</v>
      </c>
      <c r="H111" s="51">
        <f t="shared" si="128"/>
        <v>0.97070609469230718</v>
      </c>
      <c r="I111" s="51">
        <f t="shared" si="128"/>
        <v>0.9041826316092697</v>
      </c>
      <c r="J111" s="51">
        <f t="shared" si="128"/>
        <v>0.84585189739992206</v>
      </c>
      <c r="K111" s="51">
        <f t="shared" si="128"/>
        <v>0.79430699244668446</v>
      </c>
      <c r="L111" s="51">
        <f t="shared" si="128"/>
        <v>0.70738385935846715</v>
      </c>
      <c r="M111" s="52">
        <f t="shared" ref="M111:M112" si="129">SUM(C111:L111)</f>
        <v>9.0120139010935514</v>
      </c>
    </row>
    <row r="112" spans="2:14" s="3" customFormat="1" x14ac:dyDescent="0.25">
      <c r="B112" s="6"/>
      <c r="C112" s="51">
        <f>IF(C108=0,C89,"")</f>
        <v>1.1322519227618721</v>
      </c>
      <c r="D112" s="51">
        <f t="shared" ref="D112:L112" si="130">IF(D108=0,D89,"")</f>
        <v>1.099586723311806</v>
      </c>
      <c r="E112" s="51">
        <f t="shared" si="130"/>
        <v>1.0693194239761938</v>
      </c>
      <c r="F112" s="51">
        <f t="shared" si="130"/>
        <v>1.0411765129453077</v>
      </c>
      <c r="G112" s="51">
        <f t="shared" si="130"/>
        <v>1.0149258620941117</v>
      </c>
      <c r="H112" s="51">
        <f t="shared" si="130"/>
        <v>0.99036904839774786</v>
      </c>
      <c r="I112" s="51">
        <f t="shared" si="130"/>
        <v>0.96733534263786514</v>
      </c>
      <c r="J112" s="51">
        <f t="shared" si="130"/>
        <v>0.94567695463198564</v>
      </c>
      <c r="K112" s="51">
        <f t="shared" si="130"/>
        <v>0.9252652365630053</v>
      </c>
      <c r="L112" s="51">
        <f t="shared" si="130"/>
        <v>0.88774515638230989</v>
      </c>
      <c r="M112" s="52">
        <f t="shared" si="129"/>
        <v>10.073652183702205</v>
      </c>
    </row>
    <row r="113" spans="2:14" s="3" customFormat="1" x14ac:dyDescent="0.25">
      <c r="B113" s="6" t="s">
        <v>48</v>
      </c>
      <c r="C113" s="51">
        <f>IFERROR(C110/$M110,0)</f>
        <v>0</v>
      </c>
      <c r="D113" s="51">
        <f t="shared" ref="D113:L113" si="131">IFERROR(D110/$M110,0)</f>
        <v>0</v>
      </c>
      <c r="E113" s="51">
        <f t="shared" si="131"/>
        <v>0.17735631145108385</v>
      </c>
      <c r="F113" s="51">
        <f t="shared" si="131"/>
        <v>0.16099172826441174</v>
      </c>
      <c r="G113" s="51">
        <f t="shared" si="131"/>
        <v>0.14074288968251497</v>
      </c>
      <c r="H113" s="51">
        <f t="shared" si="131"/>
        <v>0.12948693288146651</v>
      </c>
      <c r="I113" s="51">
        <f t="shared" si="131"/>
        <v>0.11519630342860766</v>
      </c>
      <c r="J113" s="51">
        <f t="shared" si="131"/>
        <v>0.10335365668653186</v>
      </c>
      <c r="K113" s="51">
        <f t="shared" si="131"/>
        <v>9.0444412734004623E-2</v>
      </c>
      <c r="L113" s="51">
        <f t="shared" si="131"/>
        <v>8.2427764871378831E-2</v>
      </c>
      <c r="M113" s="6"/>
    </row>
    <row r="114" spans="2:14" s="3" customFormat="1" x14ac:dyDescent="0.25">
      <c r="B114" s="6"/>
      <c r="C114" s="51">
        <f t="shared" ref="C114:L114" si="132">IFERROR(C111/$M111,0)</f>
        <v>0</v>
      </c>
      <c r="D114" s="51">
        <f t="shared" si="132"/>
        <v>0.15150757071416959</v>
      </c>
      <c r="E114" s="51">
        <f t="shared" si="132"/>
        <v>0.13767875108555991</v>
      </c>
      <c r="F114" s="51">
        <f t="shared" si="132"/>
        <v>0.12607489085935272</v>
      </c>
      <c r="G114" s="51">
        <f t="shared" si="132"/>
        <v>0.11620516967813492</v>
      </c>
      <c r="H114" s="51">
        <f t="shared" si="132"/>
        <v>0.10771244977490747</v>
      </c>
      <c r="I114" s="51">
        <f t="shared" si="132"/>
        <v>0.10033080746796816</v>
      </c>
      <c r="J114" s="51">
        <f t="shared" si="132"/>
        <v>9.3858254845488334E-2</v>
      </c>
      <c r="K114" s="51">
        <f t="shared" si="132"/>
        <v>8.8138678120580821E-2</v>
      </c>
      <c r="L114" s="51">
        <f t="shared" si="132"/>
        <v>7.8493427453838097E-2</v>
      </c>
      <c r="M114" s="6"/>
    </row>
    <row r="115" spans="2:14" s="3" customFormat="1" x14ac:dyDescent="0.25">
      <c r="B115" s="6"/>
      <c r="C115" s="51">
        <f t="shared" ref="C115:L115" si="133">IFERROR(C112/$M112,0)</f>
        <v>0.11239736116695605</v>
      </c>
      <c r="D115" s="51">
        <f t="shared" si="133"/>
        <v>0.1091547239531247</v>
      </c>
      <c r="E115" s="51">
        <f t="shared" si="133"/>
        <v>0.10615012355759183</v>
      </c>
      <c r="F115" s="51">
        <f t="shared" si="133"/>
        <v>0.10335640877394886</v>
      </c>
      <c r="G115" s="51">
        <f t="shared" si="133"/>
        <v>0.10075053650711938</v>
      </c>
      <c r="H115" s="51">
        <f t="shared" si="133"/>
        <v>9.8312809529003786E-2</v>
      </c>
      <c r="I115" s="51">
        <f t="shared" si="133"/>
        <v>9.6026279744190673E-2</v>
      </c>
      <c r="J115" s="51">
        <f t="shared" si="133"/>
        <v>9.3876276189281377E-2</v>
      </c>
      <c r="K115" s="51">
        <f t="shared" si="133"/>
        <v>9.1850028141725826E-2</v>
      </c>
      <c r="L115" s="51">
        <f t="shared" si="133"/>
        <v>8.8125452437057578E-2</v>
      </c>
      <c r="M115" s="6"/>
    </row>
    <row r="116" spans="2:14" s="3" customFormat="1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4" s="3" customFormat="1" x14ac:dyDescent="0.25">
      <c r="B117" s="6" t="s">
        <v>49</v>
      </c>
      <c r="C117" s="55">
        <f>+C113*$N106</f>
        <v>0</v>
      </c>
      <c r="D117" s="55">
        <f t="shared" ref="D117:L117" si="134">+D113*$N106</f>
        <v>0</v>
      </c>
      <c r="E117" s="55">
        <f t="shared" si="134"/>
        <v>993.19534412606959</v>
      </c>
      <c r="F117" s="55">
        <f t="shared" si="134"/>
        <v>901.55367828070575</v>
      </c>
      <c r="G117" s="55">
        <f t="shared" si="134"/>
        <v>788.16018222208379</v>
      </c>
      <c r="H117" s="55">
        <f t="shared" si="134"/>
        <v>725.12682413621246</v>
      </c>
      <c r="I117" s="55">
        <f t="shared" si="134"/>
        <v>645.09929920020295</v>
      </c>
      <c r="J117" s="55">
        <f t="shared" si="134"/>
        <v>578.78047744457842</v>
      </c>
      <c r="K117" s="55">
        <f t="shared" si="134"/>
        <v>506.48871131042591</v>
      </c>
      <c r="L117" s="55">
        <f t="shared" si="134"/>
        <v>461.59548327972146</v>
      </c>
      <c r="M117" s="55">
        <f>SUM(C117:L117)</f>
        <v>5600.0000000000009</v>
      </c>
    </row>
    <row r="118" spans="2:14" s="3" customFormat="1" x14ac:dyDescent="0.25">
      <c r="B118" s="6"/>
      <c r="C118" s="55">
        <f t="shared" ref="C118:L118" si="135">+C114*$N107</f>
        <v>0</v>
      </c>
      <c r="D118" s="55">
        <f t="shared" si="135"/>
        <v>576.03178385527281</v>
      </c>
      <c r="E118" s="55">
        <f t="shared" si="135"/>
        <v>523.45461162729873</v>
      </c>
      <c r="F118" s="55">
        <f t="shared" si="135"/>
        <v>479.33673504725903</v>
      </c>
      <c r="G118" s="55">
        <f t="shared" si="135"/>
        <v>441.81205511626899</v>
      </c>
      <c r="H118" s="55">
        <f t="shared" si="135"/>
        <v>409.52273404419822</v>
      </c>
      <c r="I118" s="55">
        <f t="shared" si="135"/>
        <v>381.45772999321491</v>
      </c>
      <c r="J118" s="55">
        <f t="shared" si="135"/>
        <v>356.84908492254664</v>
      </c>
      <c r="K118" s="55">
        <f t="shared" si="135"/>
        <v>335.10325421444827</v>
      </c>
      <c r="L118" s="55">
        <f t="shared" si="135"/>
        <v>298.43201117949246</v>
      </c>
      <c r="M118" s="55">
        <f t="shared" ref="M118:M119" si="136">SUM(C118:L118)</f>
        <v>3802</v>
      </c>
    </row>
    <row r="119" spans="2:14" s="3" customFormat="1" x14ac:dyDescent="0.25">
      <c r="B119" s="6"/>
      <c r="C119" s="55">
        <f t="shared" ref="C119:L119" si="137">+C115*$N108</f>
        <v>303.36047778961438</v>
      </c>
      <c r="D119" s="55">
        <f t="shared" si="137"/>
        <v>294.60859994948356</v>
      </c>
      <c r="E119" s="55">
        <f t="shared" si="137"/>
        <v>286.49918348194035</v>
      </c>
      <c r="F119" s="55">
        <f t="shared" si="137"/>
        <v>278.95894728088797</v>
      </c>
      <c r="G119" s="55">
        <f t="shared" si="137"/>
        <v>271.92569803271522</v>
      </c>
      <c r="H119" s="55">
        <f t="shared" si="137"/>
        <v>265.34627291878121</v>
      </c>
      <c r="I119" s="55">
        <f t="shared" si="137"/>
        <v>259.17492902957065</v>
      </c>
      <c r="J119" s="55">
        <f t="shared" si="137"/>
        <v>253.37206943487044</v>
      </c>
      <c r="K119" s="55">
        <f t="shared" si="137"/>
        <v>247.90322595451801</v>
      </c>
      <c r="L119" s="55">
        <f t="shared" si="137"/>
        <v>237.85059612761839</v>
      </c>
      <c r="M119" s="55">
        <f t="shared" si="136"/>
        <v>2698.9999999999995</v>
      </c>
    </row>
    <row r="120" spans="2:14" s="3" customFormat="1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4" s="3" customFormat="1" x14ac:dyDescent="0.25">
      <c r="B121" s="6" t="s">
        <v>47</v>
      </c>
      <c r="C121" s="54">
        <f t="shared" ref="C121:L121" si="138">+C97-C106</f>
        <v>0</v>
      </c>
      <c r="D121" s="54">
        <f t="shared" si="138"/>
        <v>0</v>
      </c>
      <c r="E121" s="54">
        <f t="shared" si="138"/>
        <v>1000</v>
      </c>
      <c r="F121" s="54">
        <f t="shared" si="138"/>
        <v>1000</v>
      </c>
      <c r="G121" s="54">
        <f t="shared" si="138"/>
        <v>1000</v>
      </c>
      <c r="H121" s="54">
        <f t="shared" si="138"/>
        <v>1000</v>
      </c>
      <c r="I121" s="54">
        <f t="shared" si="138"/>
        <v>1000</v>
      </c>
      <c r="J121" s="54">
        <f t="shared" si="138"/>
        <v>1000</v>
      </c>
      <c r="K121" s="54">
        <f t="shared" si="138"/>
        <v>1000</v>
      </c>
      <c r="L121" s="54">
        <f t="shared" si="138"/>
        <v>1000</v>
      </c>
      <c r="M121" s="55"/>
    </row>
    <row r="122" spans="2:14" s="3" customFormat="1" x14ac:dyDescent="0.25">
      <c r="B122" s="6"/>
      <c r="C122" s="54">
        <f t="shared" ref="C122:L122" si="139">+C98-C107</f>
        <v>0</v>
      </c>
      <c r="D122" s="54">
        <f t="shared" si="139"/>
        <v>600</v>
      </c>
      <c r="E122" s="54">
        <f t="shared" si="139"/>
        <v>600</v>
      </c>
      <c r="F122" s="54">
        <f t="shared" si="139"/>
        <v>600</v>
      </c>
      <c r="G122" s="54">
        <f t="shared" si="139"/>
        <v>600</v>
      </c>
      <c r="H122" s="54">
        <f t="shared" si="139"/>
        <v>600</v>
      </c>
      <c r="I122" s="54">
        <f t="shared" si="139"/>
        <v>600</v>
      </c>
      <c r="J122" s="54">
        <f t="shared" si="139"/>
        <v>600</v>
      </c>
      <c r="K122" s="54">
        <f t="shared" si="139"/>
        <v>600</v>
      </c>
      <c r="L122" s="54">
        <f t="shared" si="139"/>
        <v>600</v>
      </c>
      <c r="M122" s="55"/>
    </row>
    <row r="123" spans="2:14" s="3" customFormat="1" x14ac:dyDescent="0.25">
      <c r="B123" s="6"/>
      <c r="C123" s="54">
        <f t="shared" ref="C123:L123" si="140">+C99-C108</f>
        <v>500</v>
      </c>
      <c r="D123" s="54">
        <f t="shared" si="140"/>
        <v>500</v>
      </c>
      <c r="E123" s="54">
        <f t="shared" si="140"/>
        <v>500</v>
      </c>
      <c r="F123" s="54">
        <f t="shared" si="140"/>
        <v>500</v>
      </c>
      <c r="G123" s="54">
        <f t="shared" si="140"/>
        <v>500</v>
      </c>
      <c r="H123" s="54">
        <f t="shared" si="140"/>
        <v>500</v>
      </c>
      <c r="I123" s="54">
        <f t="shared" si="140"/>
        <v>500</v>
      </c>
      <c r="J123" s="54">
        <f t="shared" si="140"/>
        <v>500</v>
      </c>
      <c r="K123" s="54">
        <f t="shared" si="140"/>
        <v>500</v>
      </c>
      <c r="L123" s="54">
        <f t="shared" si="140"/>
        <v>500</v>
      </c>
      <c r="M123" s="55"/>
    </row>
    <row r="124" spans="2:14" s="3" customFormat="1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4" s="3" customFormat="1" x14ac:dyDescent="0.25">
      <c r="B125" s="6" t="s">
        <v>50</v>
      </c>
      <c r="C125" s="53">
        <f>IF(C121&lt;=C117,C121,0)</f>
        <v>0</v>
      </c>
      <c r="D125" s="53">
        <f t="shared" ref="D125:L125" si="141">IF(D121&lt;=D117,D121,0)</f>
        <v>0</v>
      </c>
      <c r="E125" s="53">
        <f t="shared" si="141"/>
        <v>0</v>
      </c>
      <c r="F125" s="53">
        <f t="shared" si="141"/>
        <v>0</v>
      </c>
      <c r="G125" s="53">
        <f t="shared" si="141"/>
        <v>0</v>
      </c>
      <c r="H125" s="53">
        <f t="shared" si="141"/>
        <v>0</v>
      </c>
      <c r="I125" s="53">
        <f t="shared" si="141"/>
        <v>0</v>
      </c>
      <c r="J125" s="53">
        <f t="shared" si="141"/>
        <v>0</v>
      </c>
      <c r="K125" s="53">
        <f t="shared" si="141"/>
        <v>0</v>
      </c>
      <c r="L125" s="53">
        <f t="shared" si="141"/>
        <v>0</v>
      </c>
      <c r="M125" s="55">
        <f>SUM(C125:L125)</f>
        <v>0</v>
      </c>
      <c r="N125" s="56">
        <f>+M117-M125</f>
        <v>5600.0000000000009</v>
      </c>
    </row>
    <row r="126" spans="2:14" s="3" customFormat="1" x14ac:dyDescent="0.25">
      <c r="B126" s="6"/>
      <c r="C126" s="53">
        <f t="shared" ref="C126:L127" si="142">IF(C122&lt;=C118,C122,0)</f>
        <v>0</v>
      </c>
      <c r="D126" s="53">
        <f t="shared" si="142"/>
        <v>0</v>
      </c>
      <c r="E126" s="53">
        <f t="shared" si="142"/>
        <v>0</v>
      </c>
      <c r="F126" s="53">
        <f t="shared" si="142"/>
        <v>0</v>
      </c>
      <c r="G126" s="53">
        <f t="shared" si="142"/>
        <v>0</v>
      </c>
      <c r="H126" s="53">
        <f t="shared" si="142"/>
        <v>0</v>
      </c>
      <c r="I126" s="53">
        <f t="shared" si="142"/>
        <v>0</v>
      </c>
      <c r="J126" s="53">
        <f t="shared" si="142"/>
        <v>0</v>
      </c>
      <c r="K126" s="53">
        <f t="shared" si="142"/>
        <v>0</v>
      </c>
      <c r="L126" s="53">
        <f t="shared" si="142"/>
        <v>0</v>
      </c>
      <c r="M126" s="55">
        <f t="shared" ref="M126:M127" si="143">SUM(C126:L126)</f>
        <v>0</v>
      </c>
      <c r="N126" s="56">
        <f t="shared" ref="N126:N127" si="144">+M118-M126</f>
        <v>3802</v>
      </c>
    </row>
    <row r="127" spans="2:14" s="3" customFormat="1" x14ac:dyDescent="0.25">
      <c r="B127" s="6"/>
      <c r="C127" s="53">
        <f t="shared" si="142"/>
        <v>0</v>
      </c>
      <c r="D127" s="53">
        <f t="shared" si="142"/>
        <v>0</v>
      </c>
      <c r="E127" s="53">
        <f t="shared" si="142"/>
        <v>0</v>
      </c>
      <c r="F127" s="53">
        <f t="shared" si="142"/>
        <v>0</v>
      </c>
      <c r="G127" s="53">
        <f t="shared" si="142"/>
        <v>0</v>
      </c>
      <c r="H127" s="53">
        <f t="shared" si="142"/>
        <v>0</v>
      </c>
      <c r="I127" s="53">
        <f t="shared" si="142"/>
        <v>0</v>
      </c>
      <c r="J127" s="53">
        <f t="shared" si="142"/>
        <v>0</v>
      </c>
      <c r="K127" s="53">
        <f t="shared" si="142"/>
        <v>0</v>
      </c>
      <c r="L127" s="53">
        <f t="shared" si="142"/>
        <v>0</v>
      </c>
      <c r="M127" s="55">
        <f t="shared" si="143"/>
        <v>0</v>
      </c>
      <c r="N127" s="56">
        <f t="shared" si="144"/>
        <v>2698.9999999999995</v>
      </c>
    </row>
    <row r="128" spans="2:14" s="3" customForma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 s="3" customFormat="1" x14ac:dyDescent="0.25">
      <c r="B129" s="6" t="s">
        <v>51</v>
      </c>
      <c r="C129" s="55">
        <f>+C121-C125</f>
        <v>0</v>
      </c>
      <c r="D129" s="55">
        <f t="shared" ref="D129:L129" si="145">+D121-D125</f>
        <v>0</v>
      </c>
      <c r="E129" s="55">
        <f t="shared" si="145"/>
        <v>1000</v>
      </c>
      <c r="F129" s="55">
        <f t="shared" si="145"/>
        <v>1000</v>
      </c>
      <c r="G129" s="55">
        <f t="shared" si="145"/>
        <v>1000</v>
      </c>
      <c r="H129" s="55">
        <f t="shared" si="145"/>
        <v>1000</v>
      </c>
      <c r="I129" s="55">
        <f t="shared" si="145"/>
        <v>1000</v>
      </c>
      <c r="J129" s="55">
        <f t="shared" si="145"/>
        <v>1000</v>
      </c>
      <c r="K129" s="55">
        <f t="shared" si="145"/>
        <v>1000</v>
      </c>
      <c r="L129" s="55">
        <f t="shared" si="145"/>
        <v>1000</v>
      </c>
      <c r="M129" s="6"/>
    </row>
    <row r="130" spans="2:13" s="3" customFormat="1" x14ac:dyDescent="0.25">
      <c r="B130" s="6"/>
      <c r="C130" s="55">
        <f t="shared" ref="C130:L130" si="146">+C122-C126</f>
        <v>0</v>
      </c>
      <c r="D130" s="55">
        <f t="shared" si="146"/>
        <v>600</v>
      </c>
      <c r="E130" s="55">
        <f t="shared" si="146"/>
        <v>600</v>
      </c>
      <c r="F130" s="55">
        <f t="shared" si="146"/>
        <v>600</v>
      </c>
      <c r="G130" s="55">
        <f t="shared" si="146"/>
        <v>600</v>
      </c>
      <c r="H130" s="55">
        <f t="shared" si="146"/>
        <v>600</v>
      </c>
      <c r="I130" s="55">
        <f t="shared" si="146"/>
        <v>600</v>
      </c>
      <c r="J130" s="55">
        <f t="shared" si="146"/>
        <v>600</v>
      </c>
      <c r="K130" s="55">
        <f t="shared" si="146"/>
        <v>600</v>
      </c>
      <c r="L130" s="55">
        <f t="shared" si="146"/>
        <v>600</v>
      </c>
      <c r="M130" s="6"/>
    </row>
    <row r="131" spans="2:13" s="3" customFormat="1" x14ac:dyDescent="0.25">
      <c r="B131" s="6"/>
      <c r="C131" s="55">
        <f t="shared" ref="C131:L131" si="147">+C123-C127</f>
        <v>500</v>
      </c>
      <c r="D131" s="55">
        <f t="shared" si="147"/>
        <v>500</v>
      </c>
      <c r="E131" s="55">
        <f t="shared" si="147"/>
        <v>500</v>
      </c>
      <c r="F131" s="55">
        <f t="shared" si="147"/>
        <v>500</v>
      </c>
      <c r="G131" s="55">
        <f t="shared" si="147"/>
        <v>500</v>
      </c>
      <c r="H131" s="55">
        <f t="shared" si="147"/>
        <v>500</v>
      </c>
      <c r="I131" s="55">
        <f t="shared" si="147"/>
        <v>500</v>
      </c>
      <c r="J131" s="55">
        <f t="shared" si="147"/>
        <v>500</v>
      </c>
      <c r="K131" s="55">
        <f t="shared" si="147"/>
        <v>500</v>
      </c>
      <c r="L131" s="55">
        <f t="shared" si="147"/>
        <v>500</v>
      </c>
      <c r="M131" s="6"/>
    </row>
    <row r="132" spans="2:13" s="3" customFormat="1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 s="3" customFormat="1" x14ac:dyDescent="0.25">
      <c r="B133" s="6" t="s">
        <v>52</v>
      </c>
      <c r="C133" s="51" t="str">
        <f>IF(C129&gt;0,C73,"")</f>
        <v/>
      </c>
      <c r="D133" s="51" t="str">
        <f t="shared" ref="D133:L133" si="148">IF(D129&gt;0,D73,"")</f>
        <v/>
      </c>
      <c r="E133" s="51">
        <f t="shared" si="148"/>
        <v>1.3696850138031873</v>
      </c>
      <c r="F133" s="51">
        <f t="shared" si="148"/>
        <v>1.2433048237522546</v>
      </c>
      <c r="G133" s="51">
        <f t="shared" si="148"/>
        <v>1.0869273566882016</v>
      </c>
      <c r="H133" s="51">
        <f t="shared" si="148"/>
        <v>1</v>
      </c>
      <c r="I133" s="51">
        <f t="shared" si="148"/>
        <v>0.88963651285229972</v>
      </c>
      <c r="J133" s="51">
        <f t="shared" si="148"/>
        <v>0.79817827472323177</v>
      </c>
      <c r="K133" s="51">
        <f t="shared" si="148"/>
        <v>0.69848293353892499</v>
      </c>
      <c r="L133" s="51">
        <f t="shared" si="148"/>
        <v>0.63657206976115444</v>
      </c>
      <c r="M133" s="51">
        <f>SUM(C133:L133)</f>
        <v>7.7227869851192539</v>
      </c>
    </row>
    <row r="134" spans="2:13" s="3" customFormat="1" x14ac:dyDescent="0.25">
      <c r="B134" s="6"/>
      <c r="C134" s="51" t="str">
        <f>IF(C130&gt;0,C81,"")</f>
        <v/>
      </c>
      <c r="D134" s="51">
        <f t="shared" ref="D134:L134" si="149">IF(D130&gt;0,D81,"")</f>
        <v>1.3653883333970107</v>
      </c>
      <c r="E134" s="51">
        <f t="shared" si="149"/>
        <v>1.2407628186682649</v>
      </c>
      <c r="F134" s="51">
        <f t="shared" si="149"/>
        <v>1.1361886690033391</v>
      </c>
      <c r="G134" s="51">
        <f t="shared" si="149"/>
        <v>1.0472426045182868</v>
      </c>
      <c r="H134" s="51">
        <f t="shared" si="149"/>
        <v>0.97070609469230718</v>
      </c>
      <c r="I134" s="51">
        <f t="shared" si="149"/>
        <v>0.9041826316092697</v>
      </c>
      <c r="J134" s="51">
        <f t="shared" si="149"/>
        <v>0.84585189739992206</v>
      </c>
      <c r="K134" s="51">
        <f t="shared" si="149"/>
        <v>0.79430699244668446</v>
      </c>
      <c r="L134" s="51">
        <f t="shared" si="149"/>
        <v>0.70738385935846715</v>
      </c>
      <c r="M134" s="51">
        <f t="shared" ref="M134:M135" si="150">SUM(C134:L134)</f>
        <v>9.0120139010935514</v>
      </c>
    </row>
    <row r="135" spans="2:13" s="3" customFormat="1" x14ac:dyDescent="0.25">
      <c r="B135" s="6"/>
      <c r="C135" s="51">
        <f>IF(C131&gt;0,C89,"")</f>
        <v>1.1322519227618721</v>
      </c>
      <c r="D135" s="51">
        <f t="shared" ref="D135:L135" si="151">IF(D131&gt;0,D89,"")</f>
        <v>1.099586723311806</v>
      </c>
      <c r="E135" s="51">
        <f t="shared" si="151"/>
        <v>1.0693194239761938</v>
      </c>
      <c r="F135" s="51">
        <f t="shared" si="151"/>
        <v>1.0411765129453077</v>
      </c>
      <c r="G135" s="51">
        <f t="shared" si="151"/>
        <v>1.0149258620941117</v>
      </c>
      <c r="H135" s="51">
        <f t="shared" si="151"/>
        <v>0.99036904839774786</v>
      </c>
      <c r="I135" s="51">
        <f t="shared" si="151"/>
        <v>0.96733534263786514</v>
      </c>
      <c r="J135" s="51">
        <f t="shared" si="151"/>
        <v>0.94567695463198564</v>
      </c>
      <c r="K135" s="51">
        <f t="shared" si="151"/>
        <v>0.9252652365630053</v>
      </c>
      <c r="L135" s="51">
        <f t="shared" si="151"/>
        <v>0.88774515638230989</v>
      </c>
      <c r="M135" s="51">
        <f t="shared" si="150"/>
        <v>10.073652183702205</v>
      </c>
    </row>
    <row r="136" spans="2:13" s="3" customFormat="1" x14ac:dyDescent="0.25">
      <c r="B136" s="6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2:13" s="3" customFormat="1" x14ac:dyDescent="0.25">
      <c r="B137" s="6"/>
      <c r="C137" s="51" t="str">
        <f>IFERROR(C133/$M133,"")</f>
        <v/>
      </c>
      <c r="D137" s="51" t="str">
        <f t="shared" ref="D137:L137" si="152">IFERROR(D133/$M133,"")</f>
        <v/>
      </c>
      <c r="E137" s="51">
        <f t="shared" si="152"/>
        <v>0.17735631145108385</v>
      </c>
      <c r="F137" s="51">
        <f t="shared" si="152"/>
        <v>0.16099172826441174</v>
      </c>
      <c r="G137" s="51">
        <f t="shared" si="152"/>
        <v>0.14074288968251497</v>
      </c>
      <c r="H137" s="51">
        <f t="shared" si="152"/>
        <v>0.12948693288146651</v>
      </c>
      <c r="I137" s="51">
        <f t="shared" si="152"/>
        <v>0.11519630342860766</v>
      </c>
      <c r="J137" s="51">
        <f t="shared" si="152"/>
        <v>0.10335365668653186</v>
      </c>
      <c r="K137" s="51">
        <f t="shared" si="152"/>
        <v>9.0444412734004623E-2</v>
      </c>
      <c r="L137" s="51">
        <f t="shared" si="152"/>
        <v>8.2427764871378831E-2</v>
      </c>
      <c r="M137" s="51"/>
    </row>
    <row r="138" spans="2:13" s="3" customFormat="1" x14ac:dyDescent="0.25">
      <c r="B138" s="6"/>
      <c r="C138" s="51" t="str">
        <f t="shared" ref="C138:L139" si="153">IFERROR(C134/$M134,"")</f>
        <v/>
      </c>
      <c r="D138" s="51">
        <f t="shared" si="153"/>
        <v>0.15150757071416959</v>
      </c>
      <c r="E138" s="51">
        <f t="shared" si="153"/>
        <v>0.13767875108555991</v>
      </c>
      <c r="F138" s="51">
        <f t="shared" si="153"/>
        <v>0.12607489085935272</v>
      </c>
      <c r="G138" s="51">
        <f t="shared" si="153"/>
        <v>0.11620516967813492</v>
      </c>
      <c r="H138" s="51">
        <f t="shared" si="153"/>
        <v>0.10771244977490747</v>
      </c>
      <c r="I138" s="51">
        <f t="shared" si="153"/>
        <v>0.10033080746796816</v>
      </c>
      <c r="J138" s="51">
        <f t="shared" si="153"/>
        <v>9.3858254845488334E-2</v>
      </c>
      <c r="K138" s="51">
        <f t="shared" si="153"/>
        <v>8.8138678120580821E-2</v>
      </c>
      <c r="L138" s="51">
        <f t="shared" si="153"/>
        <v>7.8493427453838097E-2</v>
      </c>
      <c r="M138" s="51"/>
    </row>
    <row r="139" spans="2:13" s="3" customFormat="1" x14ac:dyDescent="0.25">
      <c r="B139" s="6"/>
      <c r="C139" s="51">
        <f t="shared" si="153"/>
        <v>0.11239736116695605</v>
      </c>
      <c r="D139" s="51">
        <f t="shared" si="153"/>
        <v>0.1091547239531247</v>
      </c>
      <c r="E139" s="51">
        <f t="shared" si="153"/>
        <v>0.10615012355759183</v>
      </c>
      <c r="F139" s="51">
        <f t="shared" si="153"/>
        <v>0.10335640877394886</v>
      </c>
      <c r="G139" s="51">
        <f t="shared" si="153"/>
        <v>0.10075053650711938</v>
      </c>
      <c r="H139" s="51">
        <f t="shared" si="153"/>
        <v>9.8312809529003786E-2</v>
      </c>
      <c r="I139" s="51">
        <f t="shared" si="153"/>
        <v>9.6026279744190673E-2</v>
      </c>
      <c r="J139" s="51">
        <f t="shared" si="153"/>
        <v>9.3876276189281377E-2</v>
      </c>
      <c r="K139" s="51">
        <f t="shared" si="153"/>
        <v>9.1850028141725826E-2</v>
      </c>
      <c r="L139" s="51">
        <f t="shared" si="153"/>
        <v>8.8125452437057578E-2</v>
      </c>
      <c r="M139" s="51"/>
    </row>
    <row r="140" spans="2:13" s="3" customFormat="1" x14ac:dyDescent="0.25">
      <c r="B140" s="6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3" customFormat="1" x14ac:dyDescent="0.25">
      <c r="B141" s="6" t="s">
        <v>67</v>
      </c>
      <c r="C141" s="51">
        <f>IFERROR(C137*$N125,0)</f>
        <v>0</v>
      </c>
      <c r="D141" s="51">
        <f t="shared" ref="D141:L141" si="154">IFERROR(D137*$N125,0)</f>
        <v>0</v>
      </c>
      <c r="E141" s="51">
        <f t="shared" si="154"/>
        <v>993.1953441260697</v>
      </c>
      <c r="F141" s="51">
        <f t="shared" si="154"/>
        <v>901.55367828070587</v>
      </c>
      <c r="G141" s="51">
        <f t="shared" si="154"/>
        <v>788.16018222208402</v>
      </c>
      <c r="H141" s="51">
        <f t="shared" si="154"/>
        <v>725.12682413621258</v>
      </c>
      <c r="I141" s="51">
        <f t="shared" si="154"/>
        <v>645.09929920020306</v>
      </c>
      <c r="J141" s="51">
        <f t="shared" si="154"/>
        <v>578.78047744457854</v>
      </c>
      <c r="K141" s="51">
        <f t="shared" si="154"/>
        <v>506.48871131042597</v>
      </c>
      <c r="L141" s="51">
        <f t="shared" si="154"/>
        <v>461.59548327972152</v>
      </c>
      <c r="M141" s="51"/>
    </row>
    <row r="142" spans="2:13" s="3" customFormat="1" x14ac:dyDescent="0.25">
      <c r="B142" s="6"/>
      <c r="C142" s="51">
        <f t="shared" ref="C142:L143" si="155">IFERROR(C138*$N126,0)</f>
        <v>0</v>
      </c>
      <c r="D142" s="51">
        <f t="shared" si="155"/>
        <v>576.03178385527281</v>
      </c>
      <c r="E142" s="51">
        <f t="shared" si="155"/>
        <v>523.45461162729873</v>
      </c>
      <c r="F142" s="51">
        <f t="shared" si="155"/>
        <v>479.33673504725903</v>
      </c>
      <c r="G142" s="51">
        <f t="shared" si="155"/>
        <v>441.81205511626899</v>
      </c>
      <c r="H142" s="51">
        <f t="shared" si="155"/>
        <v>409.52273404419822</v>
      </c>
      <c r="I142" s="51">
        <f t="shared" si="155"/>
        <v>381.45772999321491</v>
      </c>
      <c r="J142" s="51">
        <f t="shared" si="155"/>
        <v>356.84908492254664</v>
      </c>
      <c r="K142" s="51">
        <f t="shared" si="155"/>
        <v>335.10325421444827</v>
      </c>
      <c r="L142" s="51">
        <f t="shared" si="155"/>
        <v>298.43201117949246</v>
      </c>
      <c r="M142" s="51"/>
    </row>
    <row r="143" spans="2:13" s="3" customFormat="1" x14ac:dyDescent="0.25">
      <c r="B143" s="6"/>
      <c r="C143" s="51">
        <f t="shared" si="155"/>
        <v>303.36047778961432</v>
      </c>
      <c r="D143" s="51">
        <f t="shared" si="155"/>
        <v>294.60859994948351</v>
      </c>
      <c r="E143" s="51">
        <f t="shared" si="155"/>
        <v>286.49918348194029</v>
      </c>
      <c r="F143" s="51">
        <f t="shared" si="155"/>
        <v>278.95894728088791</v>
      </c>
      <c r="G143" s="51">
        <f t="shared" si="155"/>
        <v>271.92569803271516</v>
      </c>
      <c r="H143" s="51">
        <f t="shared" si="155"/>
        <v>265.34627291878115</v>
      </c>
      <c r="I143" s="51">
        <f t="shared" si="155"/>
        <v>259.17492902957059</v>
      </c>
      <c r="J143" s="51">
        <f t="shared" si="155"/>
        <v>253.37206943487038</v>
      </c>
      <c r="K143" s="51">
        <f t="shared" si="155"/>
        <v>247.90322595451795</v>
      </c>
      <c r="L143" s="51">
        <f t="shared" si="155"/>
        <v>237.85059612761836</v>
      </c>
      <c r="M143" s="51"/>
    </row>
    <row r="144" spans="2:13" s="3" customFormat="1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4" s="3" customFormat="1" x14ac:dyDescent="0.25">
      <c r="B145" s="6" t="s">
        <v>69</v>
      </c>
      <c r="C145" s="55">
        <f>MIN(C141,C129)</f>
        <v>0</v>
      </c>
      <c r="D145" s="55">
        <f t="shared" ref="D145:L145" si="156">MIN(D141,D129)</f>
        <v>0</v>
      </c>
      <c r="E145" s="55">
        <f t="shared" si="156"/>
        <v>993.1953441260697</v>
      </c>
      <c r="F145" s="55">
        <f t="shared" si="156"/>
        <v>901.55367828070587</v>
      </c>
      <c r="G145" s="55">
        <f t="shared" si="156"/>
        <v>788.16018222208402</v>
      </c>
      <c r="H145" s="55">
        <f t="shared" si="156"/>
        <v>725.12682413621258</v>
      </c>
      <c r="I145" s="55">
        <f t="shared" si="156"/>
        <v>645.09929920020306</v>
      </c>
      <c r="J145" s="55">
        <f t="shared" si="156"/>
        <v>578.78047744457854</v>
      </c>
      <c r="K145" s="55">
        <f t="shared" si="156"/>
        <v>506.48871131042597</v>
      </c>
      <c r="L145" s="55">
        <f t="shared" si="156"/>
        <v>461.59548327972152</v>
      </c>
      <c r="M145" s="6"/>
    </row>
    <row r="146" spans="2:14" s="3" customFormat="1" x14ac:dyDescent="0.25">
      <c r="B146" s="6"/>
      <c r="C146" s="55">
        <f t="shared" ref="C146:L147" si="157">MIN(C142,C130)</f>
        <v>0</v>
      </c>
      <c r="D146" s="55">
        <f t="shared" si="157"/>
        <v>576.03178385527281</v>
      </c>
      <c r="E146" s="55">
        <f t="shared" si="157"/>
        <v>523.45461162729873</v>
      </c>
      <c r="F146" s="55">
        <f t="shared" si="157"/>
        <v>479.33673504725903</v>
      </c>
      <c r="G146" s="55">
        <f t="shared" si="157"/>
        <v>441.81205511626899</v>
      </c>
      <c r="H146" s="55">
        <f t="shared" si="157"/>
        <v>409.52273404419822</v>
      </c>
      <c r="I146" s="55">
        <f t="shared" si="157"/>
        <v>381.45772999321491</v>
      </c>
      <c r="J146" s="55">
        <f t="shared" si="157"/>
        <v>356.84908492254664</v>
      </c>
      <c r="K146" s="55">
        <f t="shared" si="157"/>
        <v>335.10325421444827</v>
      </c>
      <c r="L146" s="55">
        <f t="shared" si="157"/>
        <v>298.43201117949246</v>
      </c>
      <c r="M146" s="6"/>
    </row>
    <row r="147" spans="2:14" s="3" customFormat="1" x14ac:dyDescent="0.25">
      <c r="B147" s="6"/>
      <c r="C147" s="55">
        <f t="shared" si="157"/>
        <v>303.36047778961432</v>
      </c>
      <c r="D147" s="55">
        <f t="shared" si="157"/>
        <v>294.60859994948351</v>
      </c>
      <c r="E147" s="55">
        <f t="shared" si="157"/>
        <v>286.49918348194029</v>
      </c>
      <c r="F147" s="55">
        <f t="shared" si="157"/>
        <v>278.95894728088791</v>
      </c>
      <c r="G147" s="55">
        <f t="shared" si="157"/>
        <v>271.92569803271516</v>
      </c>
      <c r="H147" s="55">
        <f t="shared" si="157"/>
        <v>265.34627291878115</v>
      </c>
      <c r="I147" s="55">
        <f t="shared" si="157"/>
        <v>259.17492902957059</v>
      </c>
      <c r="J147" s="55">
        <f t="shared" si="157"/>
        <v>253.37206943487038</v>
      </c>
      <c r="K147" s="55">
        <f t="shared" si="157"/>
        <v>247.90322595451795</v>
      </c>
      <c r="L147" s="55">
        <f t="shared" si="157"/>
        <v>237.85059612761836</v>
      </c>
      <c r="M147" s="6"/>
    </row>
    <row r="148" spans="2:14" s="3" customFormat="1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4" s="3" customFormat="1" x14ac:dyDescent="0.25">
      <c r="B149" s="6" t="s">
        <v>68</v>
      </c>
      <c r="C149" s="55">
        <f>ROUND(C173+C125+C106+C153,0)</f>
        <v>1000</v>
      </c>
      <c r="D149" s="55">
        <f t="shared" ref="D149:L149" si="158">ROUND(D173+D125+D106+D153,0)</f>
        <v>1000</v>
      </c>
      <c r="E149" s="55">
        <f t="shared" si="158"/>
        <v>993</v>
      </c>
      <c r="F149" s="55">
        <f t="shared" si="158"/>
        <v>902</v>
      </c>
      <c r="G149" s="55">
        <f t="shared" si="158"/>
        <v>788</v>
      </c>
      <c r="H149" s="55">
        <f t="shared" si="158"/>
        <v>725</v>
      </c>
      <c r="I149" s="55">
        <f t="shared" si="158"/>
        <v>645</v>
      </c>
      <c r="J149" s="55">
        <f t="shared" si="158"/>
        <v>579</v>
      </c>
      <c r="K149" s="55">
        <f t="shared" si="158"/>
        <v>506</v>
      </c>
      <c r="L149" s="55">
        <f t="shared" si="158"/>
        <v>462</v>
      </c>
      <c r="M149" s="6"/>
    </row>
    <row r="150" spans="2:14" s="3" customFormat="1" x14ac:dyDescent="0.25">
      <c r="B150" s="6"/>
      <c r="C150" s="55">
        <f t="shared" ref="C150:L151" si="159">ROUND(C174+C126+C107+C154,0)</f>
        <v>600</v>
      </c>
      <c r="D150" s="55">
        <f t="shared" si="159"/>
        <v>576</v>
      </c>
      <c r="E150" s="55">
        <f t="shared" si="159"/>
        <v>523</v>
      </c>
      <c r="F150" s="55">
        <f t="shared" si="159"/>
        <v>479</v>
      </c>
      <c r="G150" s="55">
        <f t="shared" si="159"/>
        <v>442</v>
      </c>
      <c r="H150" s="55">
        <f t="shared" si="159"/>
        <v>410</v>
      </c>
      <c r="I150" s="55">
        <f t="shared" si="159"/>
        <v>381</v>
      </c>
      <c r="J150" s="55">
        <f t="shared" si="159"/>
        <v>357</v>
      </c>
      <c r="K150" s="55">
        <f t="shared" si="159"/>
        <v>335</v>
      </c>
      <c r="L150" s="55">
        <f t="shared" si="159"/>
        <v>298</v>
      </c>
      <c r="M150" s="6"/>
    </row>
    <row r="151" spans="2:14" s="3" customFormat="1" x14ac:dyDescent="0.25">
      <c r="B151" s="6"/>
      <c r="C151" s="55">
        <f t="shared" si="159"/>
        <v>303</v>
      </c>
      <c r="D151" s="55">
        <f t="shared" si="159"/>
        <v>295</v>
      </c>
      <c r="E151" s="55">
        <f t="shared" si="159"/>
        <v>286</v>
      </c>
      <c r="F151" s="55">
        <f t="shared" si="159"/>
        <v>279</v>
      </c>
      <c r="G151" s="55">
        <f t="shared" si="159"/>
        <v>272</v>
      </c>
      <c r="H151" s="55">
        <f t="shared" si="159"/>
        <v>265</v>
      </c>
      <c r="I151" s="55">
        <f t="shared" si="159"/>
        <v>259</v>
      </c>
      <c r="J151" s="55">
        <f t="shared" si="159"/>
        <v>253</v>
      </c>
      <c r="K151" s="55">
        <f t="shared" si="159"/>
        <v>248</v>
      </c>
      <c r="L151" s="55">
        <f t="shared" si="159"/>
        <v>238</v>
      </c>
      <c r="M151" s="6"/>
    </row>
    <row r="152" spans="2:14" s="3" customFormat="1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4" s="3" customFormat="1" x14ac:dyDescent="0.25">
      <c r="C153" s="53">
        <f>IF(C145&gt;=C129,C145,0)</f>
        <v>0</v>
      </c>
      <c r="D153" s="53">
        <f t="shared" ref="D153:L153" si="160">IF(D145&gt;=D129,D145,0)</f>
        <v>0</v>
      </c>
      <c r="E153" s="53">
        <f t="shared" si="160"/>
        <v>0</v>
      </c>
      <c r="F153" s="53">
        <f t="shared" si="160"/>
        <v>0</v>
      </c>
      <c r="G153" s="53">
        <f t="shared" si="160"/>
        <v>0</v>
      </c>
      <c r="H153" s="53">
        <f t="shared" si="160"/>
        <v>0</v>
      </c>
      <c r="I153" s="53">
        <f t="shared" si="160"/>
        <v>0</v>
      </c>
      <c r="J153" s="53">
        <f t="shared" si="160"/>
        <v>0</v>
      </c>
      <c r="K153" s="53">
        <f t="shared" si="160"/>
        <v>0</v>
      </c>
      <c r="L153" s="53">
        <f t="shared" si="160"/>
        <v>0</v>
      </c>
      <c r="M153" s="55">
        <f>SUM(C153:L153)</f>
        <v>0</v>
      </c>
      <c r="N153" s="56">
        <f>+N125-M153</f>
        <v>5600.0000000000009</v>
      </c>
    </row>
    <row r="154" spans="2:14" s="3" customFormat="1" x14ac:dyDescent="0.25">
      <c r="B154" s="6"/>
      <c r="C154" s="53">
        <f t="shared" ref="C154:L155" si="161">IF(C146&gt;=C130,C146,0)</f>
        <v>0</v>
      </c>
      <c r="D154" s="53">
        <f t="shared" si="161"/>
        <v>0</v>
      </c>
      <c r="E154" s="53">
        <f t="shared" si="161"/>
        <v>0</v>
      </c>
      <c r="F154" s="53">
        <f t="shared" si="161"/>
        <v>0</v>
      </c>
      <c r="G154" s="53">
        <f t="shared" si="161"/>
        <v>0</v>
      </c>
      <c r="H154" s="53">
        <f t="shared" si="161"/>
        <v>0</v>
      </c>
      <c r="I154" s="53">
        <f t="shared" si="161"/>
        <v>0</v>
      </c>
      <c r="J154" s="53">
        <f t="shared" si="161"/>
        <v>0</v>
      </c>
      <c r="K154" s="53">
        <f t="shared" si="161"/>
        <v>0</v>
      </c>
      <c r="L154" s="53">
        <f t="shared" si="161"/>
        <v>0</v>
      </c>
      <c r="M154" s="55">
        <f t="shared" ref="M154:M155" si="162">SUM(C154:L154)</f>
        <v>0</v>
      </c>
      <c r="N154" s="56">
        <f t="shared" ref="N154:N155" si="163">+N126-M154</f>
        <v>3802</v>
      </c>
    </row>
    <row r="155" spans="2:14" s="3" customFormat="1" x14ac:dyDescent="0.25">
      <c r="B155" s="6"/>
      <c r="C155" s="53">
        <f t="shared" si="161"/>
        <v>0</v>
      </c>
      <c r="D155" s="53">
        <f t="shared" si="161"/>
        <v>0</v>
      </c>
      <c r="E155" s="53">
        <f t="shared" si="161"/>
        <v>0</v>
      </c>
      <c r="F155" s="53">
        <f t="shared" si="161"/>
        <v>0</v>
      </c>
      <c r="G155" s="53">
        <f t="shared" si="161"/>
        <v>0</v>
      </c>
      <c r="H155" s="53">
        <f t="shared" si="161"/>
        <v>0</v>
      </c>
      <c r="I155" s="53">
        <f t="shared" si="161"/>
        <v>0</v>
      </c>
      <c r="J155" s="53">
        <f t="shared" si="161"/>
        <v>0</v>
      </c>
      <c r="K155" s="53">
        <f t="shared" si="161"/>
        <v>0</v>
      </c>
      <c r="L155" s="53">
        <f t="shared" si="161"/>
        <v>0</v>
      </c>
      <c r="M155" s="55">
        <f t="shared" si="162"/>
        <v>0</v>
      </c>
      <c r="N155" s="56">
        <f t="shared" si="163"/>
        <v>2698.9999999999995</v>
      </c>
    </row>
    <row r="156" spans="2:14" s="3" customFormat="1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4" s="3" customFormat="1" x14ac:dyDescent="0.25">
      <c r="B157" s="6" t="s">
        <v>66</v>
      </c>
      <c r="C157" s="55">
        <f>+C129-C153</f>
        <v>0</v>
      </c>
      <c r="D157" s="55">
        <f t="shared" ref="D157:L157" si="164">+D129-D153</f>
        <v>0</v>
      </c>
      <c r="E157" s="55">
        <f t="shared" si="164"/>
        <v>1000</v>
      </c>
      <c r="F157" s="55">
        <f t="shared" si="164"/>
        <v>1000</v>
      </c>
      <c r="G157" s="55">
        <f t="shared" si="164"/>
        <v>1000</v>
      </c>
      <c r="H157" s="55">
        <f t="shared" si="164"/>
        <v>1000</v>
      </c>
      <c r="I157" s="55">
        <f t="shared" si="164"/>
        <v>1000</v>
      </c>
      <c r="J157" s="55">
        <f t="shared" si="164"/>
        <v>1000</v>
      </c>
      <c r="K157" s="55">
        <f t="shared" si="164"/>
        <v>1000</v>
      </c>
      <c r="L157" s="55">
        <f t="shared" si="164"/>
        <v>1000</v>
      </c>
      <c r="M157" s="6"/>
    </row>
    <row r="158" spans="2:14" s="3" customFormat="1" x14ac:dyDescent="0.25">
      <c r="B158" s="6"/>
      <c r="C158" s="55">
        <f t="shared" ref="C158:L159" si="165">+C130-C154</f>
        <v>0</v>
      </c>
      <c r="D158" s="55">
        <f t="shared" si="165"/>
        <v>600</v>
      </c>
      <c r="E158" s="55">
        <f t="shared" si="165"/>
        <v>600</v>
      </c>
      <c r="F158" s="55">
        <f t="shared" si="165"/>
        <v>600</v>
      </c>
      <c r="G158" s="55">
        <f t="shared" si="165"/>
        <v>600</v>
      </c>
      <c r="H158" s="55">
        <f t="shared" si="165"/>
        <v>600</v>
      </c>
      <c r="I158" s="55">
        <f t="shared" si="165"/>
        <v>600</v>
      </c>
      <c r="J158" s="55">
        <f t="shared" si="165"/>
        <v>600</v>
      </c>
      <c r="K158" s="55">
        <f t="shared" si="165"/>
        <v>600</v>
      </c>
      <c r="L158" s="55">
        <f t="shared" si="165"/>
        <v>600</v>
      </c>
      <c r="M158" s="6"/>
    </row>
    <row r="159" spans="2:14" s="3" customFormat="1" x14ac:dyDescent="0.25">
      <c r="B159" s="6"/>
      <c r="C159" s="55">
        <f t="shared" si="165"/>
        <v>500</v>
      </c>
      <c r="D159" s="55">
        <f t="shared" si="165"/>
        <v>500</v>
      </c>
      <c r="E159" s="55">
        <f t="shared" si="165"/>
        <v>500</v>
      </c>
      <c r="F159" s="55">
        <f t="shared" si="165"/>
        <v>500</v>
      </c>
      <c r="G159" s="55">
        <f t="shared" si="165"/>
        <v>500</v>
      </c>
      <c r="H159" s="55">
        <f t="shared" si="165"/>
        <v>500</v>
      </c>
      <c r="I159" s="55">
        <f t="shared" si="165"/>
        <v>500</v>
      </c>
      <c r="J159" s="55">
        <f t="shared" si="165"/>
        <v>500</v>
      </c>
      <c r="K159" s="55">
        <f t="shared" si="165"/>
        <v>500</v>
      </c>
      <c r="L159" s="55">
        <f t="shared" si="165"/>
        <v>500</v>
      </c>
      <c r="M159" s="6"/>
    </row>
    <row r="160" spans="2:14" s="3" customFormat="1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 s="3" customFormat="1" x14ac:dyDescent="0.25">
      <c r="B161" s="6" t="s">
        <v>52</v>
      </c>
      <c r="C161" s="57" t="str">
        <f>IF(C157&gt;0,C73,"")</f>
        <v/>
      </c>
      <c r="D161" s="57" t="str">
        <f t="shared" ref="D161:L161" si="166">IF(D157&gt;0,D73,"")</f>
        <v/>
      </c>
      <c r="E161" s="57">
        <f t="shared" si="166"/>
        <v>1.3696850138031873</v>
      </c>
      <c r="F161" s="57">
        <f t="shared" si="166"/>
        <v>1.2433048237522546</v>
      </c>
      <c r="G161" s="57">
        <f t="shared" si="166"/>
        <v>1.0869273566882016</v>
      </c>
      <c r="H161" s="57">
        <f t="shared" si="166"/>
        <v>1</v>
      </c>
      <c r="I161" s="57">
        <f t="shared" si="166"/>
        <v>0.88963651285229972</v>
      </c>
      <c r="J161" s="57">
        <f t="shared" si="166"/>
        <v>0.79817827472323177</v>
      </c>
      <c r="K161" s="57">
        <f t="shared" si="166"/>
        <v>0.69848293353892499</v>
      </c>
      <c r="L161" s="57">
        <f t="shared" si="166"/>
        <v>0.63657206976115444</v>
      </c>
      <c r="M161" s="58">
        <f>SUM(C161:L161)</f>
        <v>7.7227869851192539</v>
      </c>
    </row>
    <row r="162" spans="2:13" s="3" customFormat="1" x14ac:dyDescent="0.25">
      <c r="B162" s="6"/>
      <c r="C162" s="57" t="str">
        <f>IF(C158&gt;0,C81,"")</f>
        <v/>
      </c>
      <c r="D162" s="57">
        <f t="shared" ref="D162:L162" si="167">IF(D158&gt;0,D81,"")</f>
        <v>1.3653883333970107</v>
      </c>
      <c r="E162" s="57">
        <f t="shared" si="167"/>
        <v>1.2407628186682649</v>
      </c>
      <c r="F162" s="57">
        <f t="shared" si="167"/>
        <v>1.1361886690033391</v>
      </c>
      <c r="G162" s="57">
        <f t="shared" si="167"/>
        <v>1.0472426045182868</v>
      </c>
      <c r="H162" s="57">
        <f t="shared" si="167"/>
        <v>0.97070609469230718</v>
      </c>
      <c r="I162" s="57">
        <f t="shared" si="167"/>
        <v>0.9041826316092697</v>
      </c>
      <c r="J162" s="57">
        <f t="shared" si="167"/>
        <v>0.84585189739992206</v>
      </c>
      <c r="K162" s="57">
        <f t="shared" si="167"/>
        <v>0.79430699244668446</v>
      </c>
      <c r="L162" s="57">
        <f t="shared" si="167"/>
        <v>0.70738385935846715</v>
      </c>
      <c r="M162" s="58">
        <f t="shared" ref="M162:M163" si="168">SUM(C162:L162)</f>
        <v>9.0120139010935514</v>
      </c>
    </row>
    <row r="163" spans="2:13" s="3" customFormat="1" x14ac:dyDescent="0.25">
      <c r="B163" s="6"/>
      <c r="C163" s="57">
        <f>IF(C159&gt;0,C89,"")</f>
        <v>1.1322519227618721</v>
      </c>
      <c r="D163" s="57">
        <f t="shared" ref="D163:L163" si="169">IF(D159&gt;0,D89,"")</f>
        <v>1.099586723311806</v>
      </c>
      <c r="E163" s="57">
        <f t="shared" si="169"/>
        <v>1.0693194239761938</v>
      </c>
      <c r="F163" s="57">
        <f t="shared" si="169"/>
        <v>1.0411765129453077</v>
      </c>
      <c r="G163" s="57">
        <f t="shared" si="169"/>
        <v>1.0149258620941117</v>
      </c>
      <c r="H163" s="57">
        <f t="shared" si="169"/>
        <v>0.99036904839774786</v>
      </c>
      <c r="I163" s="57">
        <f t="shared" si="169"/>
        <v>0.96733534263786514</v>
      </c>
      <c r="J163" s="57">
        <f t="shared" si="169"/>
        <v>0.94567695463198564</v>
      </c>
      <c r="K163" s="57">
        <f t="shared" si="169"/>
        <v>0.9252652365630053</v>
      </c>
      <c r="L163" s="57">
        <f t="shared" si="169"/>
        <v>0.88774515638230989</v>
      </c>
      <c r="M163" s="58">
        <f t="shared" si="168"/>
        <v>10.073652183702205</v>
      </c>
    </row>
    <row r="164" spans="2:13" s="3" customFormat="1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 s="3" customFormat="1" x14ac:dyDescent="0.25">
      <c r="B165" s="6"/>
      <c r="C165" s="51" t="str">
        <f>IFERROR(C161/$M161,"")</f>
        <v/>
      </c>
      <c r="D165" s="51" t="str">
        <f t="shared" ref="D165:L165" si="170">IFERROR(D161/$M161,"")</f>
        <v/>
      </c>
      <c r="E165" s="51">
        <f t="shared" si="170"/>
        <v>0.17735631145108385</v>
      </c>
      <c r="F165" s="51">
        <f t="shared" si="170"/>
        <v>0.16099172826441174</v>
      </c>
      <c r="G165" s="51">
        <f t="shared" si="170"/>
        <v>0.14074288968251497</v>
      </c>
      <c r="H165" s="51">
        <f t="shared" si="170"/>
        <v>0.12948693288146651</v>
      </c>
      <c r="I165" s="51">
        <f t="shared" si="170"/>
        <v>0.11519630342860766</v>
      </c>
      <c r="J165" s="51">
        <f t="shared" si="170"/>
        <v>0.10335365668653186</v>
      </c>
      <c r="K165" s="51">
        <f t="shared" si="170"/>
        <v>9.0444412734004623E-2</v>
      </c>
      <c r="L165" s="51">
        <f t="shared" si="170"/>
        <v>8.2427764871378831E-2</v>
      </c>
      <c r="M165" s="6"/>
    </row>
    <row r="166" spans="2:13" s="3" customFormat="1" x14ac:dyDescent="0.25">
      <c r="B166" s="6"/>
      <c r="C166" s="51" t="str">
        <f t="shared" ref="C166:L167" si="171">IFERROR(C162/$M162,"")</f>
        <v/>
      </c>
      <c r="D166" s="51">
        <f t="shared" si="171"/>
        <v>0.15150757071416959</v>
      </c>
      <c r="E166" s="51">
        <f t="shared" si="171"/>
        <v>0.13767875108555991</v>
      </c>
      <c r="F166" s="51">
        <f t="shared" si="171"/>
        <v>0.12607489085935272</v>
      </c>
      <c r="G166" s="51">
        <f t="shared" si="171"/>
        <v>0.11620516967813492</v>
      </c>
      <c r="H166" s="51">
        <f t="shared" si="171"/>
        <v>0.10771244977490747</v>
      </c>
      <c r="I166" s="51">
        <f t="shared" si="171"/>
        <v>0.10033080746796816</v>
      </c>
      <c r="J166" s="51">
        <f t="shared" si="171"/>
        <v>9.3858254845488334E-2</v>
      </c>
      <c r="K166" s="51">
        <f t="shared" si="171"/>
        <v>8.8138678120580821E-2</v>
      </c>
      <c r="L166" s="51">
        <f t="shared" si="171"/>
        <v>7.8493427453838097E-2</v>
      </c>
      <c r="M166" s="6"/>
    </row>
    <row r="167" spans="2:13" s="3" customFormat="1" x14ac:dyDescent="0.25">
      <c r="B167" s="6"/>
      <c r="C167" s="51">
        <f t="shared" si="171"/>
        <v>0.11239736116695605</v>
      </c>
      <c r="D167" s="51">
        <f t="shared" si="171"/>
        <v>0.1091547239531247</v>
      </c>
      <c r="E167" s="51">
        <f t="shared" si="171"/>
        <v>0.10615012355759183</v>
      </c>
      <c r="F167" s="51">
        <f t="shared" si="171"/>
        <v>0.10335640877394886</v>
      </c>
      <c r="G167" s="51">
        <f t="shared" si="171"/>
        <v>0.10075053650711938</v>
      </c>
      <c r="H167" s="51">
        <f t="shared" si="171"/>
        <v>9.8312809529003786E-2</v>
      </c>
      <c r="I167" s="51">
        <f t="shared" si="171"/>
        <v>9.6026279744190673E-2</v>
      </c>
      <c r="J167" s="51">
        <f t="shared" si="171"/>
        <v>9.3876276189281377E-2</v>
      </c>
      <c r="K167" s="51">
        <f t="shared" si="171"/>
        <v>9.1850028141725826E-2</v>
      </c>
      <c r="L167" s="51">
        <f t="shared" si="171"/>
        <v>8.8125452437057578E-2</v>
      </c>
      <c r="M167" s="6"/>
    </row>
    <row r="168" spans="2:13" s="3" customForma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 s="3" customFormat="1" x14ac:dyDescent="0.25">
      <c r="B169" s="6" t="s">
        <v>70</v>
      </c>
      <c r="C169" s="52">
        <f>IFERROR(C165*$N153,0)</f>
        <v>0</v>
      </c>
      <c r="D169" s="52">
        <f t="shared" ref="D169:L169" si="172">IFERROR(D165*$N153,0)</f>
        <v>0</v>
      </c>
      <c r="E169" s="52">
        <f t="shared" si="172"/>
        <v>993.1953441260697</v>
      </c>
      <c r="F169" s="52">
        <f t="shared" si="172"/>
        <v>901.55367828070587</v>
      </c>
      <c r="G169" s="52">
        <f t="shared" si="172"/>
        <v>788.16018222208402</v>
      </c>
      <c r="H169" s="52">
        <f t="shared" si="172"/>
        <v>725.12682413621258</v>
      </c>
      <c r="I169" s="52">
        <f t="shared" si="172"/>
        <v>645.09929920020306</v>
      </c>
      <c r="J169" s="52">
        <f t="shared" si="172"/>
        <v>578.78047744457854</v>
      </c>
      <c r="K169" s="52">
        <f t="shared" si="172"/>
        <v>506.48871131042597</v>
      </c>
      <c r="L169" s="52">
        <f t="shared" si="172"/>
        <v>461.59548327972152</v>
      </c>
      <c r="M169" s="6"/>
    </row>
    <row r="170" spans="2:13" s="3" customFormat="1" x14ac:dyDescent="0.25">
      <c r="B170" s="6"/>
      <c r="C170" s="52">
        <f t="shared" ref="C170:L171" si="173">IFERROR(C166*$N154,0)</f>
        <v>0</v>
      </c>
      <c r="D170" s="52">
        <f t="shared" si="173"/>
        <v>576.03178385527281</v>
      </c>
      <c r="E170" s="52">
        <f t="shared" si="173"/>
        <v>523.45461162729873</v>
      </c>
      <c r="F170" s="52">
        <f t="shared" si="173"/>
        <v>479.33673504725903</v>
      </c>
      <c r="G170" s="52">
        <f t="shared" si="173"/>
        <v>441.81205511626899</v>
      </c>
      <c r="H170" s="52">
        <f t="shared" si="173"/>
        <v>409.52273404419822</v>
      </c>
      <c r="I170" s="52">
        <f t="shared" si="173"/>
        <v>381.45772999321491</v>
      </c>
      <c r="J170" s="52">
        <f t="shared" si="173"/>
        <v>356.84908492254664</v>
      </c>
      <c r="K170" s="52">
        <f t="shared" si="173"/>
        <v>335.10325421444827</v>
      </c>
      <c r="L170" s="52">
        <f t="shared" si="173"/>
        <v>298.43201117949246</v>
      </c>
      <c r="M170" s="6"/>
    </row>
    <row r="171" spans="2:13" s="3" customFormat="1" x14ac:dyDescent="0.25">
      <c r="B171" s="6"/>
      <c r="C171" s="52">
        <f t="shared" si="173"/>
        <v>303.36047778961432</v>
      </c>
      <c r="D171" s="52">
        <f t="shared" si="173"/>
        <v>294.60859994948351</v>
      </c>
      <c r="E171" s="52">
        <f t="shared" si="173"/>
        <v>286.49918348194029</v>
      </c>
      <c r="F171" s="52">
        <f t="shared" si="173"/>
        <v>278.95894728088791</v>
      </c>
      <c r="G171" s="52">
        <f t="shared" si="173"/>
        <v>271.92569803271516</v>
      </c>
      <c r="H171" s="52">
        <f t="shared" si="173"/>
        <v>265.34627291878115</v>
      </c>
      <c r="I171" s="52">
        <f t="shared" si="173"/>
        <v>259.17492902957059</v>
      </c>
      <c r="J171" s="52">
        <f t="shared" si="173"/>
        <v>253.37206943487038</v>
      </c>
      <c r="K171" s="52">
        <f t="shared" si="173"/>
        <v>247.90322595451795</v>
      </c>
      <c r="L171" s="52">
        <f t="shared" si="173"/>
        <v>237.85059612761836</v>
      </c>
      <c r="M171" s="6"/>
    </row>
    <row r="172" spans="2:13" s="3" customForma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 s="3" customFormat="1" x14ac:dyDescent="0.25">
      <c r="B173" s="6"/>
      <c r="C173" s="52">
        <f>MIN(C169,C157)</f>
        <v>0</v>
      </c>
      <c r="D173" s="52">
        <f t="shared" ref="D173:L173" si="174">MIN(D169,D157)</f>
        <v>0</v>
      </c>
      <c r="E173" s="52">
        <f t="shared" si="174"/>
        <v>993.1953441260697</v>
      </c>
      <c r="F173" s="52">
        <f t="shared" si="174"/>
        <v>901.55367828070587</v>
      </c>
      <c r="G173" s="52">
        <f t="shared" si="174"/>
        <v>788.16018222208402</v>
      </c>
      <c r="H173" s="52">
        <f t="shared" si="174"/>
        <v>725.12682413621258</v>
      </c>
      <c r="I173" s="52">
        <f t="shared" si="174"/>
        <v>645.09929920020306</v>
      </c>
      <c r="J173" s="52">
        <f t="shared" si="174"/>
        <v>578.78047744457854</v>
      </c>
      <c r="K173" s="52">
        <f t="shared" si="174"/>
        <v>506.48871131042597</v>
      </c>
      <c r="L173" s="52">
        <f t="shared" si="174"/>
        <v>461.59548327972152</v>
      </c>
      <c r="M173" s="6"/>
    </row>
    <row r="174" spans="2:13" s="3" customFormat="1" x14ac:dyDescent="0.25">
      <c r="B174" s="6"/>
      <c r="C174" s="52">
        <f t="shared" ref="C174:L175" si="175">MIN(C170,C158)</f>
        <v>0</v>
      </c>
      <c r="D174" s="52">
        <f t="shared" si="175"/>
        <v>576.03178385527281</v>
      </c>
      <c r="E174" s="52">
        <f t="shared" si="175"/>
        <v>523.45461162729873</v>
      </c>
      <c r="F174" s="52">
        <f t="shared" si="175"/>
        <v>479.33673504725903</v>
      </c>
      <c r="G174" s="52">
        <f t="shared" si="175"/>
        <v>441.81205511626899</v>
      </c>
      <c r="H174" s="52">
        <f t="shared" si="175"/>
        <v>409.52273404419822</v>
      </c>
      <c r="I174" s="52">
        <f t="shared" si="175"/>
        <v>381.45772999321491</v>
      </c>
      <c r="J174" s="52">
        <f t="shared" si="175"/>
        <v>356.84908492254664</v>
      </c>
      <c r="K174" s="52">
        <f t="shared" si="175"/>
        <v>335.10325421444827</v>
      </c>
      <c r="L174" s="52">
        <f t="shared" si="175"/>
        <v>298.43201117949246</v>
      </c>
      <c r="M174" s="6"/>
    </row>
    <row r="175" spans="2:13" s="3" customFormat="1" x14ac:dyDescent="0.25">
      <c r="B175" s="6"/>
      <c r="C175" s="52">
        <f t="shared" si="175"/>
        <v>303.36047778961432</v>
      </c>
      <c r="D175" s="52">
        <f t="shared" si="175"/>
        <v>294.60859994948351</v>
      </c>
      <c r="E175" s="52">
        <f t="shared" si="175"/>
        <v>286.49918348194029</v>
      </c>
      <c r="F175" s="52">
        <f t="shared" si="175"/>
        <v>278.95894728088791</v>
      </c>
      <c r="G175" s="52">
        <f t="shared" si="175"/>
        <v>271.92569803271516</v>
      </c>
      <c r="H175" s="52">
        <f t="shared" si="175"/>
        <v>265.34627291878115</v>
      </c>
      <c r="I175" s="52">
        <f t="shared" si="175"/>
        <v>259.17492902957059</v>
      </c>
      <c r="J175" s="52">
        <f t="shared" si="175"/>
        <v>253.37206943487038</v>
      </c>
      <c r="K175" s="52">
        <f t="shared" si="175"/>
        <v>247.90322595451795</v>
      </c>
      <c r="L175" s="52">
        <f t="shared" si="175"/>
        <v>237.85059612761836</v>
      </c>
      <c r="M175" s="6"/>
    </row>
    <row r="176" spans="2:13" s="3" customForma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3" customFormat="1" x14ac:dyDescent="0.25">
      <c r="B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 s="3" customFormat="1" x14ac:dyDescent="0.25">
      <c r="B178" s="7" t="s">
        <v>120</v>
      </c>
      <c r="C178" s="7" t="s">
        <v>121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 s="3" customFormat="1" x14ac:dyDescent="0.25">
      <c r="B179" s="77">
        <f>+M36</f>
        <v>7600</v>
      </c>
      <c r="C179" s="52">
        <f>+C74</f>
        <v>0.16180643677396908</v>
      </c>
      <c r="D179" s="52">
        <f t="shared" ref="D179:L179" si="176">+D74</f>
        <v>0.14416510775935992</v>
      </c>
      <c r="E179" s="52">
        <f t="shared" si="176"/>
        <v>0.12309032690366155</v>
      </c>
      <c r="F179" s="52">
        <f t="shared" si="176"/>
        <v>0.11173284051025967</v>
      </c>
      <c r="G179" s="52">
        <f t="shared" si="176"/>
        <v>9.767957034427191E-2</v>
      </c>
      <c r="H179" s="52">
        <f t="shared" si="176"/>
        <v>8.9867616030840675E-2</v>
      </c>
      <c r="I179" s="52">
        <f t="shared" si="176"/>
        <v>7.9949512544026533E-2</v>
      </c>
      <c r="J179" s="52">
        <f t="shared" si="176"/>
        <v>7.1730378716986259E-2</v>
      </c>
      <c r="K179" s="52">
        <f t="shared" si="176"/>
        <v>6.2770996075371316E-2</v>
      </c>
      <c r="L179" s="52">
        <f t="shared" si="176"/>
        <v>5.7207214341252956E-2</v>
      </c>
      <c r="M179" s="52">
        <f>SUM(C179:L179)</f>
        <v>0.99999999999999989</v>
      </c>
    </row>
    <row r="180" spans="2:13" s="3" customFormat="1" x14ac:dyDescent="0.25">
      <c r="B180" s="77">
        <f t="shared" ref="B180:B181" si="177">+M37</f>
        <v>4400</v>
      </c>
      <c r="C180" s="52">
        <f>+C82</f>
        <v>0.1440220152135292</v>
      </c>
      <c r="D180" s="52">
        <f t="shared" ref="D180:L180" si="178">+D82</f>
        <v>0.12968714505980861</v>
      </c>
      <c r="E180" s="52">
        <f t="shared" si="178"/>
        <v>0.11784997990213571</v>
      </c>
      <c r="F180" s="52">
        <f t="shared" si="178"/>
        <v>0.10791733100996299</v>
      </c>
      <c r="G180" s="52">
        <f t="shared" si="178"/>
        <v>9.9469066962859828E-2</v>
      </c>
      <c r="H180" s="52">
        <f t="shared" si="178"/>
        <v>9.219948569473925E-2</v>
      </c>
      <c r="I180" s="52">
        <f t="shared" si="178"/>
        <v>8.5880962388430779E-2</v>
      </c>
      <c r="J180" s="52">
        <f t="shared" si="178"/>
        <v>8.034059983821612E-2</v>
      </c>
      <c r="K180" s="52">
        <f t="shared" si="178"/>
        <v>7.5444768079398178E-2</v>
      </c>
      <c r="L180" s="52">
        <f t="shared" si="178"/>
        <v>6.7188645850919382E-2</v>
      </c>
      <c r="M180" s="52">
        <f t="shared" ref="M180:M181" si="179">SUM(C180:L180)</f>
        <v>1</v>
      </c>
    </row>
    <row r="181" spans="2:13" s="3" customFormat="1" x14ac:dyDescent="0.25">
      <c r="B181" s="77">
        <f t="shared" si="177"/>
        <v>2700</v>
      </c>
      <c r="C181" s="52">
        <f>+C90</f>
        <v>0.11239736116695605</v>
      </c>
      <c r="D181" s="52">
        <f t="shared" ref="D181:L181" si="180">+D90</f>
        <v>0.1091547239531247</v>
      </c>
      <c r="E181" s="52">
        <f t="shared" si="180"/>
        <v>0.10615012355759183</v>
      </c>
      <c r="F181" s="52">
        <f t="shared" si="180"/>
        <v>0.10335640877394886</v>
      </c>
      <c r="G181" s="52">
        <f t="shared" si="180"/>
        <v>0.10075053650711938</v>
      </c>
      <c r="H181" s="52">
        <f t="shared" si="180"/>
        <v>9.8312809529003786E-2</v>
      </c>
      <c r="I181" s="52">
        <f t="shared" si="180"/>
        <v>9.6026279744190673E-2</v>
      </c>
      <c r="J181" s="52">
        <f t="shared" si="180"/>
        <v>9.3876276189281377E-2</v>
      </c>
      <c r="K181" s="52">
        <f t="shared" si="180"/>
        <v>9.1850028141725826E-2</v>
      </c>
      <c r="L181" s="52">
        <f t="shared" si="180"/>
        <v>8.8125452437057578E-2</v>
      </c>
      <c r="M181" s="52">
        <f t="shared" si="179"/>
        <v>1</v>
      </c>
    </row>
    <row r="182" spans="2:13" s="3" customFormat="1" x14ac:dyDescent="0.25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 s="3" customFormat="1" x14ac:dyDescent="0.25">
      <c r="B183" s="7" t="s">
        <v>122</v>
      </c>
      <c r="C183" s="53">
        <f>+IFERROR(C179*$B179,0)</f>
        <v>1229.7289194821651</v>
      </c>
      <c r="D183" s="53">
        <f t="shared" ref="D183:L183" si="181">+IFERROR(D179*$B179,0)</f>
        <v>1095.6548189711355</v>
      </c>
      <c r="E183" s="53">
        <f t="shared" si="181"/>
        <v>935.48648446782772</v>
      </c>
      <c r="F183" s="53">
        <f t="shared" si="181"/>
        <v>849.16958787797353</v>
      </c>
      <c r="G183" s="53">
        <f t="shared" si="181"/>
        <v>742.36473461646654</v>
      </c>
      <c r="H183" s="53">
        <f t="shared" si="181"/>
        <v>682.99388183438907</v>
      </c>
      <c r="I183" s="53">
        <f t="shared" si="181"/>
        <v>607.61629533460166</v>
      </c>
      <c r="J183" s="53">
        <f t="shared" si="181"/>
        <v>545.15087824909563</v>
      </c>
      <c r="K183" s="53">
        <f t="shared" si="181"/>
        <v>477.05957017282202</v>
      </c>
      <c r="L183" s="53">
        <f t="shared" si="181"/>
        <v>434.77482899352248</v>
      </c>
      <c r="M183" s="55">
        <f>SUM(C183:L183)</f>
        <v>7599.9999999999991</v>
      </c>
    </row>
    <row r="184" spans="2:13" s="3" customFormat="1" x14ac:dyDescent="0.25">
      <c r="B184" s="6"/>
      <c r="C184" s="53">
        <f t="shared" ref="C184:L185" si="182">+IFERROR(C180*$B180,0)</f>
        <v>633.69686693952849</v>
      </c>
      <c r="D184" s="53">
        <f t="shared" si="182"/>
        <v>570.62343826315782</v>
      </c>
      <c r="E184" s="53">
        <f t="shared" si="182"/>
        <v>518.53991156939708</v>
      </c>
      <c r="F184" s="53">
        <f t="shared" si="182"/>
        <v>474.83625644383716</v>
      </c>
      <c r="G184" s="53">
        <f t="shared" si="182"/>
        <v>437.66389463658322</v>
      </c>
      <c r="H184" s="53">
        <f t="shared" si="182"/>
        <v>405.67773705685272</v>
      </c>
      <c r="I184" s="53">
        <f t="shared" si="182"/>
        <v>377.87623450909541</v>
      </c>
      <c r="J184" s="53">
        <f t="shared" si="182"/>
        <v>353.49863928815091</v>
      </c>
      <c r="K184" s="53">
        <f t="shared" si="182"/>
        <v>331.95697954935196</v>
      </c>
      <c r="L184" s="53">
        <f t="shared" si="182"/>
        <v>295.63004174404529</v>
      </c>
      <c r="M184" s="55">
        <f t="shared" ref="M184:M185" si="183">SUM(C184:L184)</f>
        <v>4400</v>
      </c>
    </row>
    <row r="185" spans="2:13" s="3" customFormat="1" x14ac:dyDescent="0.25">
      <c r="B185" s="6"/>
      <c r="C185" s="53">
        <f t="shared" si="182"/>
        <v>303.47287515078131</v>
      </c>
      <c r="D185" s="53">
        <f t="shared" si="182"/>
        <v>294.71775467343667</v>
      </c>
      <c r="E185" s="53">
        <f t="shared" si="182"/>
        <v>286.60533360549795</v>
      </c>
      <c r="F185" s="53">
        <f t="shared" si="182"/>
        <v>279.06230368966192</v>
      </c>
      <c r="G185" s="53">
        <f t="shared" si="182"/>
        <v>272.02644856922234</v>
      </c>
      <c r="H185" s="53">
        <f t="shared" si="182"/>
        <v>265.44458572831024</v>
      </c>
      <c r="I185" s="53">
        <f t="shared" si="182"/>
        <v>259.27095530931484</v>
      </c>
      <c r="J185" s="53">
        <f t="shared" si="182"/>
        <v>253.46594571105973</v>
      </c>
      <c r="K185" s="53">
        <f t="shared" si="182"/>
        <v>247.99507598265973</v>
      </c>
      <c r="L185" s="53">
        <f t="shared" si="182"/>
        <v>237.93872158005547</v>
      </c>
      <c r="M185" s="55">
        <f t="shared" si="183"/>
        <v>2700</v>
      </c>
    </row>
    <row r="186" spans="2:13" s="3" customFormat="1" x14ac:dyDescent="0.25">
      <c r="B186" s="7" t="s">
        <v>124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 s="3" customFormat="1" x14ac:dyDescent="0.25">
      <c r="B187" s="53">
        <f>+B179-M187</f>
        <v>325.3837384533017</v>
      </c>
      <c r="C187" s="55">
        <f>MIN(C183,C16)</f>
        <v>1000</v>
      </c>
      <c r="D187" s="55">
        <f t="shared" ref="D187:L187" si="184">MIN(D183,D16)</f>
        <v>1000</v>
      </c>
      <c r="E187" s="55">
        <f t="shared" si="184"/>
        <v>935.48648446782772</v>
      </c>
      <c r="F187" s="55">
        <f t="shared" si="184"/>
        <v>849.16958787797353</v>
      </c>
      <c r="G187" s="55">
        <f t="shared" si="184"/>
        <v>742.36473461646654</v>
      </c>
      <c r="H187" s="55">
        <f t="shared" si="184"/>
        <v>682.99388183438907</v>
      </c>
      <c r="I187" s="55">
        <f t="shared" si="184"/>
        <v>607.61629533460166</v>
      </c>
      <c r="J187" s="55">
        <f t="shared" si="184"/>
        <v>545.15087824909563</v>
      </c>
      <c r="K187" s="55">
        <f t="shared" si="184"/>
        <v>477.05957017282202</v>
      </c>
      <c r="L187" s="55">
        <f t="shared" si="184"/>
        <v>434.77482899352248</v>
      </c>
      <c r="M187" s="55">
        <f>SUM(C187:L187)</f>
        <v>7274.6162615466983</v>
      </c>
    </row>
    <row r="188" spans="2:13" s="3" customFormat="1" x14ac:dyDescent="0.25">
      <c r="B188" s="53">
        <f t="shared" ref="B188:B189" si="185">+B180-M188</f>
        <v>33.696866939527354</v>
      </c>
      <c r="C188" s="55">
        <f t="shared" ref="C188:L189" si="186">MIN(C184,C17)</f>
        <v>600</v>
      </c>
      <c r="D188" s="55">
        <f t="shared" si="186"/>
        <v>570.62343826315782</v>
      </c>
      <c r="E188" s="55">
        <f t="shared" si="186"/>
        <v>518.53991156939708</v>
      </c>
      <c r="F188" s="55">
        <f t="shared" si="186"/>
        <v>474.83625644383716</v>
      </c>
      <c r="G188" s="55">
        <f t="shared" si="186"/>
        <v>437.66389463658322</v>
      </c>
      <c r="H188" s="55">
        <f t="shared" si="186"/>
        <v>405.67773705685272</v>
      </c>
      <c r="I188" s="55">
        <f t="shared" si="186"/>
        <v>377.87623450909541</v>
      </c>
      <c r="J188" s="55">
        <f t="shared" si="186"/>
        <v>353.49863928815091</v>
      </c>
      <c r="K188" s="55">
        <f t="shared" si="186"/>
        <v>331.95697954935196</v>
      </c>
      <c r="L188" s="55">
        <f t="shared" si="186"/>
        <v>295.63004174404529</v>
      </c>
      <c r="M188" s="55">
        <f t="shared" ref="M188:M189" si="187">SUM(C188:L188)</f>
        <v>4366.3031330604726</v>
      </c>
    </row>
    <row r="189" spans="2:13" s="3" customFormat="1" x14ac:dyDescent="0.25">
      <c r="B189" s="53">
        <f t="shared" si="185"/>
        <v>0</v>
      </c>
      <c r="C189" s="55">
        <f t="shared" si="186"/>
        <v>303.47287515078131</v>
      </c>
      <c r="D189" s="55">
        <f t="shared" si="186"/>
        <v>294.71775467343667</v>
      </c>
      <c r="E189" s="55">
        <f t="shared" si="186"/>
        <v>286.60533360549795</v>
      </c>
      <c r="F189" s="55">
        <f t="shared" si="186"/>
        <v>279.06230368966192</v>
      </c>
      <c r="G189" s="55">
        <f t="shared" si="186"/>
        <v>272.02644856922234</v>
      </c>
      <c r="H189" s="55">
        <f t="shared" si="186"/>
        <v>265.44458572831024</v>
      </c>
      <c r="I189" s="55">
        <f t="shared" si="186"/>
        <v>259.27095530931484</v>
      </c>
      <c r="J189" s="55">
        <f t="shared" si="186"/>
        <v>253.46594571105973</v>
      </c>
      <c r="K189" s="55">
        <f t="shared" si="186"/>
        <v>247.99507598265973</v>
      </c>
      <c r="L189" s="55">
        <f t="shared" si="186"/>
        <v>237.93872158005547</v>
      </c>
      <c r="M189" s="55">
        <f t="shared" si="187"/>
        <v>2700</v>
      </c>
    </row>
    <row r="190" spans="2:13" s="3" customFormat="1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 s="3" customFormat="1" x14ac:dyDescent="0.25">
      <c r="B191" s="7" t="s">
        <v>123</v>
      </c>
      <c r="C191" s="55">
        <f>+C16-C187</f>
        <v>0</v>
      </c>
      <c r="D191" s="55">
        <f t="shared" ref="D191:L191" si="188">+D16-D187</f>
        <v>0</v>
      </c>
      <c r="E191" s="55">
        <f t="shared" si="188"/>
        <v>64.513515532172278</v>
      </c>
      <c r="F191" s="55">
        <f t="shared" si="188"/>
        <v>150.83041212202647</v>
      </c>
      <c r="G191" s="55">
        <f t="shared" si="188"/>
        <v>257.63526538353346</v>
      </c>
      <c r="H191" s="55">
        <f t="shared" si="188"/>
        <v>317.00611816561093</v>
      </c>
      <c r="I191" s="55">
        <f t="shared" si="188"/>
        <v>392.38370466539834</v>
      </c>
      <c r="J191" s="55">
        <f t="shared" si="188"/>
        <v>454.84912175090437</v>
      </c>
      <c r="K191" s="55">
        <f t="shared" si="188"/>
        <v>522.94042982717792</v>
      </c>
      <c r="L191" s="55">
        <f t="shared" si="188"/>
        <v>565.22517100647747</v>
      </c>
      <c r="M191" s="55">
        <f>SUM(C191:L191)</f>
        <v>2725.3837384533012</v>
      </c>
    </row>
    <row r="192" spans="2:13" s="3" customFormat="1" x14ac:dyDescent="0.25">
      <c r="B192" s="6"/>
      <c r="C192" s="55">
        <f t="shared" ref="C192:L193" si="189">+C17-C188</f>
        <v>0</v>
      </c>
      <c r="D192" s="55">
        <f t="shared" si="189"/>
        <v>29.376561736842177</v>
      </c>
      <c r="E192" s="55">
        <f t="shared" si="189"/>
        <v>81.460088430602923</v>
      </c>
      <c r="F192" s="55">
        <f t="shared" si="189"/>
        <v>125.16374355616284</v>
      </c>
      <c r="G192" s="55">
        <f t="shared" si="189"/>
        <v>162.33610536341678</v>
      </c>
      <c r="H192" s="55">
        <f t="shared" si="189"/>
        <v>194.32226294314728</v>
      </c>
      <c r="I192" s="55">
        <f t="shared" si="189"/>
        <v>222.12376549090459</v>
      </c>
      <c r="J192" s="55">
        <f t="shared" si="189"/>
        <v>246.50136071184909</v>
      </c>
      <c r="K192" s="55">
        <f t="shared" si="189"/>
        <v>268.04302045064804</v>
      </c>
      <c r="L192" s="55">
        <f t="shared" si="189"/>
        <v>304.36995825595471</v>
      </c>
      <c r="M192" s="55">
        <f t="shared" ref="M192:M193" si="190">SUM(C192:L192)</f>
        <v>1633.6968669395285</v>
      </c>
    </row>
    <row r="193" spans="2:13" s="3" customFormat="1" x14ac:dyDescent="0.25">
      <c r="B193" s="6"/>
      <c r="C193" s="55">
        <f t="shared" si="189"/>
        <v>196.52712484921869</v>
      </c>
      <c r="D193" s="55">
        <f t="shared" si="189"/>
        <v>205.28224532656333</v>
      </c>
      <c r="E193" s="55">
        <f t="shared" si="189"/>
        <v>213.39466639450205</v>
      </c>
      <c r="F193" s="55">
        <f t="shared" si="189"/>
        <v>220.93769631033808</v>
      </c>
      <c r="G193" s="55">
        <f t="shared" si="189"/>
        <v>227.97355143077766</v>
      </c>
      <c r="H193" s="55">
        <f t="shared" si="189"/>
        <v>234.55541427168976</v>
      </c>
      <c r="I193" s="55">
        <f t="shared" si="189"/>
        <v>240.72904469068516</v>
      </c>
      <c r="J193" s="55">
        <f t="shared" si="189"/>
        <v>246.53405428894027</v>
      </c>
      <c r="K193" s="55">
        <f t="shared" si="189"/>
        <v>252.00492401734027</v>
      </c>
      <c r="L193" s="55">
        <f t="shared" si="189"/>
        <v>262.06127841994453</v>
      </c>
      <c r="M193" s="55">
        <f t="shared" si="190"/>
        <v>2300</v>
      </c>
    </row>
    <row r="194" spans="2:13" s="3" customFormat="1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 s="3" customFormat="1" x14ac:dyDescent="0.25">
      <c r="B195" s="7" t="s">
        <v>125</v>
      </c>
      <c r="C195" s="51" t="str">
        <f>IF(C191&gt;0,C179,"")</f>
        <v/>
      </c>
      <c r="D195" s="51" t="str">
        <f t="shared" ref="D195:L195" si="191">IF(D191&gt;0,D179,"")</f>
        <v/>
      </c>
      <c r="E195" s="51">
        <f t="shared" si="191"/>
        <v>0.12309032690366155</v>
      </c>
      <c r="F195" s="51">
        <f t="shared" si="191"/>
        <v>0.11173284051025967</v>
      </c>
      <c r="G195" s="51">
        <f t="shared" si="191"/>
        <v>9.767957034427191E-2</v>
      </c>
      <c r="H195" s="51">
        <f t="shared" si="191"/>
        <v>8.9867616030840675E-2</v>
      </c>
      <c r="I195" s="51">
        <f t="shared" si="191"/>
        <v>7.9949512544026533E-2</v>
      </c>
      <c r="J195" s="51">
        <f t="shared" si="191"/>
        <v>7.1730378716986259E-2</v>
      </c>
      <c r="K195" s="51">
        <f t="shared" si="191"/>
        <v>6.2770996075371316E-2</v>
      </c>
      <c r="L195" s="51">
        <f t="shared" si="191"/>
        <v>5.7207214341252956E-2</v>
      </c>
      <c r="M195" s="51">
        <f>SUM(C195:L195)</f>
        <v>0.69402845546667091</v>
      </c>
    </row>
    <row r="196" spans="2:13" s="3" customFormat="1" x14ac:dyDescent="0.25">
      <c r="B196" s="6"/>
      <c r="C196" s="51" t="str">
        <f t="shared" ref="C196:L197" si="192">IF(C192&gt;0,C180,"")</f>
        <v/>
      </c>
      <c r="D196" s="51">
        <f t="shared" si="192"/>
        <v>0.12968714505980861</v>
      </c>
      <c r="E196" s="51">
        <f t="shared" si="192"/>
        <v>0.11784997990213571</v>
      </c>
      <c r="F196" s="51">
        <f t="shared" si="192"/>
        <v>0.10791733100996299</v>
      </c>
      <c r="G196" s="51">
        <f t="shared" si="192"/>
        <v>9.9469066962859828E-2</v>
      </c>
      <c r="H196" s="51">
        <f t="shared" si="192"/>
        <v>9.219948569473925E-2</v>
      </c>
      <c r="I196" s="51">
        <f t="shared" si="192"/>
        <v>8.5880962388430779E-2</v>
      </c>
      <c r="J196" s="51">
        <f t="shared" si="192"/>
        <v>8.034059983821612E-2</v>
      </c>
      <c r="K196" s="51">
        <f t="shared" si="192"/>
        <v>7.5444768079398178E-2</v>
      </c>
      <c r="L196" s="51">
        <f t="shared" si="192"/>
        <v>6.7188645850919382E-2</v>
      </c>
      <c r="M196" s="51">
        <f t="shared" ref="M196:M197" si="193">SUM(C196:L196)</f>
        <v>0.8559779847864708</v>
      </c>
    </row>
    <row r="197" spans="2:13" s="3" customFormat="1" x14ac:dyDescent="0.25">
      <c r="B197" s="6"/>
      <c r="C197" s="51">
        <f t="shared" si="192"/>
        <v>0.11239736116695605</v>
      </c>
      <c r="D197" s="51">
        <f t="shared" si="192"/>
        <v>0.1091547239531247</v>
      </c>
      <c r="E197" s="51">
        <f t="shared" si="192"/>
        <v>0.10615012355759183</v>
      </c>
      <c r="F197" s="51">
        <f t="shared" si="192"/>
        <v>0.10335640877394886</v>
      </c>
      <c r="G197" s="51">
        <f t="shared" si="192"/>
        <v>0.10075053650711938</v>
      </c>
      <c r="H197" s="51">
        <f t="shared" si="192"/>
        <v>9.8312809529003786E-2</v>
      </c>
      <c r="I197" s="51">
        <f t="shared" si="192"/>
        <v>9.6026279744190673E-2</v>
      </c>
      <c r="J197" s="51">
        <f t="shared" si="192"/>
        <v>9.3876276189281377E-2</v>
      </c>
      <c r="K197" s="51">
        <f t="shared" si="192"/>
        <v>9.1850028141725826E-2</v>
      </c>
      <c r="L197" s="51">
        <f t="shared" si="192"/>
        <v>8.8125452437057578E-2</v>
      </c>
      <c r="M197" s="51">
        <f t="shared" si="193"/>
        <v>1</v>
      </c>
    </row>
    <row r="198" spans="2:13" s="3" customFormat="1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 s="3" customFormat="1" x14ac:dyDescent="0.25">
      <c r="B199" s="7" t="s">
        <v>127</v>
      </c>
      <c r="C199" s="52" t="str">
        <f>IFERROR(C195/$M195,"")</f>
        <v/>
      </c>
      <c r="D199" s="52" t="str">
        <f t="shared" ref="D199:L199" si="194">IFERROR(D195/$M195,"")</f>
        <v/>
      </c>
      <c r="E199" s="52">
        <f t="shared" si="194"/>
        <v>0.17735631145108383</v>
      </c>
      <c r="F199" s="52">
        <f t="shared" si="194"/>
        <v>0.16099172826441174</v>
      </c>
      <c r="G199" s="52">
        <f t="shared" si="194"/>
        <v>0.14074288968251497</v>
      </c>
      <c r="H199" s="52">
        <f t="shared" si="194"/>
        <v>0.12948693288146648</v>
      </c>
      <c r="I199" s="52">
        <f t="shared" si="194"/>
        <v>0.11519630342860765</v>
      </c>
      <c r="J199" s="52">
        <f t="shared" si="194"/>
        <v>0.10335365668653185</v>
      </c>
      <c r="K199" s="52">
        <f t="shared" si="194"/>
        <v>9.0444412734004595E-2</v>
      </c>
      <c r="L199" s="52">
        <f t="shared" si="194"/>
        <v>8.2427764871378817E-2</v>
      </c>
      <c r="M199" s="51">
        <f>SUM(C199:L199)</f>
        <v>0.99999999999999989</v>
      </c>
    </row>
    <row r="200" spans="2:13" s="3" customFormat="1" x14ac:dyDescent="0.25">
      <c r="B200" s="6"/>
      <c r="C200" s="52" t="str">
        <f t="shared" ref="C200:L201" si="195">IFERROR(C196/$M196,"")</f>
        <v/>
      </c>
      <c r="D200" s="52">
        <f t="shared" si="195"/>
        <v>0.15150757071416959</v>
      </c>
      <c r="E200" s="52">
        <f t="shared" si="195"/>
        <v>0.13767875108555991</v>
      </c>
      <c r="F200" s="52">
        <f t="shared" si="195"/>
        <v>0.12607489085935272</v>
      </c>
      <c r="G200" s="52">
        <f t="shared" si="195"/>
        <v>0.11620516967813492</v>
      </c>
      <c r="H200" s="52">
        <f t="shared" si="195"/>
        <v>0.10771244977490747</v>
      </c>
      <c r="I200" s="52">
        <f t="shared" si="195"/>
        <v>0.10033080746796816</v>
      </c>
      <c r="J200" s="52">
        <f t="shared" si="195"/>
        <v>9.3858254845488348E-2</v>
      </c>
      <c r="K200" s="52">
        <f t="shared" si="195"/>
        <v>8.8138678120580821E-2</v>
      </c>
      <c r="L200" s="52">
        <f t="shared" si="195"/>
        <v>7.8493427453838097E-2</v>
      </c>
      <c r="M200" s="51">
        <f t="shared" ref="M200:M201" si="196">SUM(C200:L200)</f>
        <v>1</v>
      </c>
    </row>
    <row r="201" spans="2:13" s="3" customFormat="1" x14ac:dyDescent="0.25">
      <c r="B201" s="6"/>
      <c r="C201" s="52">
        <f t="shared" si="195"/>
        <v>0.11239736116695605</v>
      </c>
      <c r="D201" s="52">
        <f t="shared" si="195"/>
        <v>0.1091547239531247</v>
      </c>
      <c r="E201" s="52">
        <f t="shared" si="195"/>
        <v>0.10615012355759183</v>
      </c>
      <c r="F201" s="52">
        <f t="shared" si="195"/>
        <v>0.10335640877394886</v>
      </c>
      <c r="G201" s="52">
        <f t="shared" si="195"/>
        <v>0.10075053650711938</v>
      </c>
      <c r="H201" s="52">
        <f t="shared" si="195"/>
        <v>9.8312809529003786E-2</v>
      </c>
      <c r="I201" s="52">
        <f t="shared" si="195"/>
        <v>9.6026279744190673E-2</v>
      </c>
      <c r="J201" s="52">
        <f t="shared" si="195"/>
        <v>9.3876276189281377E-2</v>
      </c>
      <c r="K201" s="52">
        <f t="shared" si="195"/>
        <v>9.1850028141725826E-2</v>
      </c>
      <c r="L201" s="52">
        <f t="shared" si="195"/>
        <v>8.8125452437057578E-2</v>
      </c>
      <c r="M201" s="51">
        <f t="shared" si="196"/>
        <v>1</v>
      </c>
    </row>
    <row r="202" spans="2:13" s="3" customFormat="1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 s="3" customFormat="1" x14ac:dyDescent="0.25">
      <c r="B203" s="78" t="s">
        <v>128</v>
      </c>
      <c r="C203" s="53" t="str">
        <f>IFERROR(C199*$B187,"")</f>
        <v/>
      </c>
      <c r="D203" s="53" t="str">
        <f t="shared" ref="D203:K203" si="197">IFERROR(D199*$B187,"")</f>
        <v/>
      </c>
      <c r="E203" s="53">
        <f t="shared" si="197"/>
        <v>57.708859658241778</v>
      </c>
      <c r="F203" s="53">
        <f t="shared" si="197"/>
        <v>52.384090402732369</v>
      </c>
      <c r="G203" s="53">
        <f t="shared" si="197"/>
        <v>45.795447605617348</v>
      </c>
      <c r="H203" s="53">
        <f t="shared" si="197"/>
        <v>42.13294230182332</v>
      </c>
      <c r="I203" s="53">
        <f t="shared" si="197"/>
        <v>37.483003865601255</v>
      </c>
      <c r="J203" s="53">
        <f t="shared" si="197"/>
        <v>33.629599195482818</v>
      </c>
      <c r="K203" s="53">
        <f t="shared" si="197"/>
        <v>29.429141137603821</v>
      </c>
      <c r="L203" s="53">
        <f t="shared" ref="L203" si="198">IFERROR(L199*$B187,"")</f>
        <v>26.820654286198973</v>
      </c>
      <c r="M203" s="79">
        <f>SUM(C203:L203)</f>
        <v>325.3837384533017</v>
      </c>
    </row>
    <row r="204" spans="2:13" s="3" customFormat="1" x14ac:dyDescent="0.25">
      <c r="B204" s="80"/>
      <c r="C204" s="53" t="str">
        <f t="shared" ref="C204:K205" si="199">IFERROR(C200*$B188,"")</f>
        <v/>
      </c>
      <c r="D204" s="53">
        <f t="shared" si="199"/>
        <v>5.1053304506864041</v>
      </c>
      <c r="E204" s="53">
        <f t="shared" si="199"/>
        <v>4.6393425557304191</v>
      </c>
      <c r="F204" s="53">
        <f t="shared" si="199"/>
        <v>4.2483288217030424</v>
      </c>
      <c r="G204" s="53">
        <f t="shared" si="199"/>
        <v>3.9157501403293109</v>
      </c>
      <c r="H204" s="53">
        <f t="shared" si="199"/>
        <v>3.6295720877955802</v>
      </c>
      <c r="I204" s="53">
        <f t="shared" si="199"/>
        <v>3.3808338691834603</v>
      </c>
      <c r="J204" s="53">
        <f t="shared" si="199"/>
        <v>3.1627291247046694</v>
      </c>
      <c r="K204" s="53">
        <f t="shared" si="199"/>
        <v>2.9699973088550427</v>
      </c>
      <c r="L204" s="53">
        <f t="shared" ref="L204" si="200">IFERROR(L200*$B188,"")</f>
        <v>2.6449825805394256</v>
      </c>
      <c r="M204" s="79">
        <f t="shared" ref="M204:M205" si="201">SUM(C204:L204)</f>
        <v>33.696866939527354</v>
      </c>
    </row>
    <row r="205" spans="2:13" s="3" customFormat="1" x14ac:dyDescent="0.25">
      <c r="B205" s="80"/>
      <c r="C205" s="53">
        <f t="shared" si="199"/>
        <v>0</v>
      </c>
      <c r="D205" s="53">
        <f t="shared" si="199"/>
        <v>0</v>
      </c>
      <c r="E205" s="53">
        <f t="shared" si="199"/>
        <v>0</v>
      </c>
      <c r="F205" s="53">
        <f t="shared" si="199"/>
        <v>0</v>
      </c>
      <c r="G205" s="53">
        <f t="shared" si="199"/>
        <v>0</v>
      </c>
      <c r="H205" s="53">
        <f t="shared" si="199"/>
        <v>0</v>
      </c>
      <c r="I205" s="53">
        <f t="shared" si="199"/>
        <v>0</v>
      </c>
      <c r="J205" s="53">
        <f t="shared" si="199"/>
        <v>0</v>
      </c>
      <c r="K205" s="53">
        <f t="shared" si="199"/>
        <v>0</v>
      </c>
      <c r="L205" s="53">
        <f t="shared" ref="L205" si="202">IFERROR(L201*$B189,"")</f>
        <v>0</v>
      </c>
      <c r="M205" s="79">
        <f t="shared" si="201"/>
        <v>0</v>
      </c>
    </row>
    <row r="206" spans="2:13" s="3" customFormat="1" x14ac:dyDescent="0.25">
      <c r="B206" s="7" t="s">
        <v>126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 s="3" customFormat="1" x14ac:dyDescent="0.25">
      <c r="B207" s="81">
        <f>+B187-M207</f>
        <v>0</v>
      </c>
      <c r="C207" s="55">
        <f>MIN(C203,C191)</f>
        <v>0</v>
      </c>
      <c r="D207" s="55">
        <f t="shared" ref="D207:L207" si="203">MIN(D203,D191)</f>
        <v>0</v>
      </c>
      <c r="E207" s="55">
        <f t="shared" si="203"/>
        <v>57.708859658241778</v>
      </c>
      <c r="F207" s="55">
        <f t="shared" si="203"/>
        <v>52.384090402732369</v>
      </c>
      <c r="G207" s="55">
        <f t="shared" si="203"/>
        <v>45.795447605617348</v>
      </c>
      <c r="H207" s="55">
        <f t="shared" si="203"/>
        <v>42.13294230182332</v>
      </c>
      <c r="I207" s="55">
        <f t="shared" si="203"/>
        <v>37.483003865601255</v>
      </c>
      <c r="J207" s="55">
        <f t="shared" si="203"/>
        <v>33.629599195482818</v>
      </c>
      <c r="K207" s="55">
        <f t="shared" si="203"/>
        <v>29.429141137603821</v>
      </c>
      <c r="L207" s="55">
        <f t="shared" si="203"/>
        <v>26.820654286198973</v>
      </c>
      <c r="M207" s="79">
        <f>SUM(C207:L207)</f>
        <v>325.3837384533017</v>
      </c>
    </row>
    <row r="208" spans="2:13" s="3" customFormat="1" x14ac:dyDescent="0.25">
      <c r="B208" s="81">
        <f t="shared" ref="B208:B209" si="204">+B188-M208</f>
        <v>0</v>
      </c>
      <c r="C208" s="55">
        <f t="shared" ref="C208:L209" si="205">MIN(C204,C192)</f>
        <v>0</v>
      </c>
      <c r="D208" s="55">
        <f t="shared" si="205"/>
        <v>5.1053304506864041</v>
      </c>
      <c r="E208" s="55">
        <f t="shared" si="205"/>
        <v>4.6393425557304191</v>
      </c>
      <c r="F208" s="55">
        <f t="shared" si="205"/>
        <v>4.2483288217030424</v>
      </c>
      <c r="G208" s="55">
        <f t="shared" si="205"/>
        <v>3.9157501403293109</v>
      </c>
      <c r="H208" s="55">
        <f t="shared" si="205"/>
        <v>3.6295720877955802</v>
      </c>
      <c r="I208" s="55">
        <f t="shared" si="205"/>
        <v>3.3808338691834603</v>
      </c>
      <c r="J208" s="55">
        <f t="shared" si="205"/>
        <v>3.1627291247046694</v>
      </c>
      <c r="K208" s="55">
        <f t="shared" si="205"/>
        <v>2.9699973088550427</v>
      </c>
      <c r="L208" s="55">
        <f t="shared" si="205"/>
        <v>2.6449825805394256</v>
      </c>
      <c r="M208" s="79">
        <f t="shared" ref="M208:M209" si="206">SUM(C208:L208)</f>
        <v>33.696866939527354</v>
      </c>
    </row>
    <row r="209" spans="2:13" s="3" customFormat="1" x14ac:dyDescent="0.25">
      <c r="B209" s="81">
        <f t="shared" si="204"/>
        <v>0</v>
      </c>
      <c r="C209" s="55">
        <f t="shared" si="205"/>
        <v>0</v>
      </c>
      <c r="D209" s="55">
        <f t="shared" si="205"/>
        <v>0</v>
      </c>
      <c r="E209" s="55">
        <f t="shared" si="205"/>
        <v>0</v>
      </c>
      <c r="F209" s="55">
        <f t="shared" si="205"/>
        <v>0</v>
      </c>
      <c r="G209" s="55">
        <f t="shared" si="205"/>
        <v>0</v>
      </c>
      <c r="H209" s="55">
        <f t="shared" si="205"/>
        <v>0</v>
      </c>
      <c r="I209" s="55">
        <f t="shared" si="205"/>
        <v>0</v>
      </c>
      <c r="J209" s="55">
        <f t="shared" si="205"/>
        <v>0</v>
      </c>
      <c r="K209" s="55">
        <f t="shared" si="205"/>
        <v>0</v>
      </c>
      <c r="L209" s="55">
        <f t="shared" si="205"/>
        <v>0</v>
      </c>
      <c r="M209" s="79">
        <f t="shared" si="206"/>
        <v>0</v>
      </c>
    </row>
    <row r="210" spans="2:13" s="3" customFormat="1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 s="3" customFormat="1" x14ac:dyDescent="0.25">
      <c r="B211" s="6" t="s">
        <v>129</v>
      </c>
      <c r="C211" s="55">
        <f>+C191-C207</f>
        <v>0</v>
      </c>
      <c r="D211" s="55">
        <f t="shared" ref="D211:L211" si="207">+D191-D207</f>
        <v>0</v>
      </c>
      <c r="E211" s="55">
        <f t="shared" si="207"/>
        <v>6.8046558739304999</v>
      </c>
      <c r="F211" s="55">
        <f t="shared" si="207"/>
        <v>98.446321719294104</v>
      </c>
      <c r="G211" s="55">
        <f t="shared" si="207"/>
        <v>211.83981777791612</v>
      </c>
      <c r="H211" s="55">
        <f t="shared" si="207"/>
        <v>274.87317586378759</v>
      </c>
      <c r="I211" s="55">
        <f t="shared" si="207"/>
        <v>354.90070079979711</v>
      </c>
      <c r="J211" s="55">
        <f t="shared" si="207"/>
        <v>421.21952255542158</v>
      </c>
      <c r="K211" s="55">
        <f t="shared" si="207"/>
        <v>493.51128868957409</v>
      </c>
      <c r="L211" s="55">
        <f t="shared" si="207"/>
        <v>538.40451672027848</v>
      </c>
      <c r="M211" s="79">
        <f>SUM(C211:L211)</f>
        <v>2399.9999999999995</v>
      </c>
    </row>
    <row r="212" spans="2:13" s="3" customFormat="1" x14ac:dyDescent="0.25">
      <c r="B212" s="6"/>
      <c r="C212" s="55">
        <f t="shared" ref="C212:L213" si="208">+C192-C208</f>
        <v>0</v>
      </c>
      <c r="D212" s="55">
        <f t="shared" si="208"/>
        <v>24.271231286155775</v>
      </c>
      <c r="E212" s="55">
        <f t="shared" si="208"/>
        <v>76.8207458748725</v>
      </c>
      <c r="F212" s="55">
        <f t="shared" si="208"/>
        <v>120.9154147344598</v>
      </c>
      <c r="G212" s="55">
        <f t="shared" si="208"/>
        <v>158.42035522308745</v>
      </c>
      <c r="H212" s="55">
        <f t="shared" si="208"/>
        <v>190.69269085535171</v>
      </c>
      <c r="I212" s="55">
        <f t="shared" si="208"/>
        <v>218.74293162172114</v>
      </c>
      <c r="J212" s="55">
        <f t="shared" si="208"/>
        <v>243.33863158714442</v>
      </c>
      <c r="K212" s="55">
        <f t="shared" si="208"/>
        <v>265.07302314179299</v>
      </c>
      <c r="L212" s="55">
        <f t="shared" si="208"/>
        <v>301.72497567541529</v>
      </c>
      <c r="M212" s="79">
        <f t="shared" ref="M212:M213" si="209">SUM(C212:L212)</f>
        <v>1600.0000000000014</v>
      </c>
    </row>
    <row r="213" spans="2:13" s="3" customFormat="1" x14ac:dyDescent="0.25">
      <c r="B213" s="6"/>
      <c r="C213" s="55">
        <f t="shared" si="208"/>
        <v>196.52712484921869</v>
      </c>
      <c r="D213" s="55">
        <f t="shared" si="208"/>
        <v>205.28224532656333</v>
      </c>
      <c r="E213" s="55">
        <f t="shared" si="208"/>
        <v>213.39466639450205</v>
      </c>
      <c r="F213" s="55">
        <f t="shared" si="208"/>
        <v>220.93769631033808</v>
      </c>
      <c r="G213" s="55">
        <f t="shared" si="208"/>
        <v>227.97355143077766</v>
      </c>
      <c r="H213" s="55">
        <f t="shared" si="208"/>
        <v>234.55541427168976</v>
      </c>
      <c r="I213" s="55">
        <f t="shared" si="208"/>
        <v>240.72904469068516</v>
      </c>
      <c r="J213" s="55">
        <f t="shared" si="208"/>
        <v>246.53405428894027</v>
      </c>
      <c r="K213" s="55">
        <f t="shared" si="208"/>
        <v>252.00492401734027</v>
      </c>
      <c r="L213" s="55">
        <f t="shared" si="208"/>
        <v>262.06127841994453</v>
      </c>
      <c r="M213" s="79">
        <f t="shared" si="209"/>
        <v>2300</v>
      </c>
    </row>
    <row r="214" spans="2:13" s="3" customFormat="1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 s="3" customFormat="1" x14ac:dyDescent="0.25">
      <c r="B215" s="7" t="s">
        <v>125</v>
      </c>
      <c r="C215" s="51" t="str">
        <f>IF(C211&gt;0,C179,"")</f>
        <v/>
      </c>
      <c r="D215" s="51" t="str">
        <f t="shared" ref="D215:L215" si="210">IF(D211&gt;0,D179,"")</f>
        <v/>
      </c>
      <c r="E215" s="51">
        <f t="shared" si="210"/>
        <v>0.12309032690366155</v>
      </c>
      <c r="F215" s="51">
        <f t="shared" si="210"/>
        <v>0.11173284051025967</v>
      </c>
      <c r="G215" s="51">
        <f t="shared" si="210"/>
        <v>9.767957034427191E-2</v>
      </c>
      <c r="H215" s="51">
        <f t="shared" si="210"/>
        <v>8.9867616030840675E-2</v>
      </c>
      <c r="I215" s="51">
        <f t="shared" si="210"/>
        <v>7.9949512544026533E-2</v>
      </c>
      <c r="J215" s="51">
        <f t="shared" si="210"/>
        <v>7.1730378716986259E-2</v>
      </c>
      <c r="K215" s="51">
        <f t="shared" si="210"/>
        <v>6.2770996075371316E-2</v>
      </c>
      <c r="L215" s="51">
        <f t="shared" si="210"/>
        <v>5.7207214341252956E-2</v>
      </c>
      <c r="M215" s="52">
        <f>SUM(C215:L215)</f>
        <v>0.69402845546667091</v>
      </c>
    </row>
    <row r="216" spans="2:13" s="3" customFormat="1" x14ac:dyDescent="0.25">
      <c r="B216" s="6"/>
      <c r="C216" s="51" t="str">
        <f t="shared" ref="C216:L217" si="211">IF(C212&gt;0,C180,"")</f>
        <v/>
      </c>
      <c r="D216" s="51">
        <f t="shared" si="211"/>
        <v>0.12968714505980861</v>
      </c>
      <c r="E216" s="51">
        <f t="shared" si="211"/>
        <v>0.11784997990213571</v>
      </c>
      <c r="F216" s="51">
        <f t="shared" si="211"/>
        <v>0.10791733100996299</v>
      </c>
      <c r="G216" s="51">
        <f t="shared" si="211"/>
        <v>9.9469066962859828E-2</v>
      </c>
      <c r="H216" s="51">
        <f t="shared" si="211"/>
        <v>9.219948569473925E-2</v>
      </c>
      <c r="I216" s="51">
        <f t="shared" si="211"/>
        <v>8.5880962388430779E-2</v>
      </c>
      <c r="J216" s="51">
        <f t="shared" si="211"/>
        <v>8.034059983821612E-2</v>
      </c>
      <c r="K216" s="51">
        <f t="shared" si="211"/>
        <v>7.5444768079398178E-2</v>
      </c>
      <c r="L216" s="51">
        <f t="shared" si="211"/>
        <v>6.7188645850919382E-2</v>
      </c>
      <c r="M216" s="52">
        <f t="shared" ref="M216:M217" si="212">SUM(C216:L216)</f>
        <v>0.8559779847864708</v>
      </c>
    </row>
    <row r="217" spans="2:13" s="3" customFormat="1" x14ac:dyDescent="0.25">
      <c r="B217" s="6"/>
      <c r="C217" s="51">
        <f t="shared" si="211"/>
        <v>0.11239736116695605</v>
      </c>
      <c r="D217" s="51">
        <f t="shared" si="211"/>
        <v>0.1091547239531247</v>
      </c>
      <c r="E217" s="51">
        <f t="shared" si="211"/>
        <v>0.10615012355759183</v>
      </c>
      <c r="F217" s="51">
        <f t="shared" si="211"/>
        <v>0.10335640877394886</v>
      </c>
      <c r="G217" s="51">
        <f t="shared" si="211"/>
        <v>0.10075053650711938</v>
      </c>
      <c r="H217" s="51">
        <f t="shared" si="211"/>
        <v>9.8312809529003786E-2</v>
      </c>
      <c r="I217" s="51">
        <f t="shared" si="211"/>
        <v>9.6026279744190673E-2</v>
      </c>
      <c r="J217" s="51">
        <f t="shared" si="211"/>
        <v>9.3876276189281377E-2</v>
      </c>
      <c r="K217" s="51">
        <f t="shared" si="211"/>
        <v>9.1850028141725826E-2</v>
      </c>
      <c r="L217" s="51">
        <f t="shared" si="211"/>
        <v>8.8125452437057578E-2</v>
      </c>
      <c r="M217" s="52">
        <f t="shared" si="212"/>
        <v>1</v>
      </c>
    </row>
    <row r="218" spans="2:13" s="3" customFormat="1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 s="3" customFormat="1" x14ac:dyDescent="0.25">
      <c r="B219" s="7" t="s">
        <v>127</v>
      </c>
      <c r="C219" s="52" t="str">
        <f>IFERROR(C215/$M215,"")</f>
        <v/>
      </c>
      <c r="D219" s="52" t="str">
        <f t="shared" ref="D219:L219" si="213">IFERROR(D215/$M215,"")</f>
        <v/>
      </c>
      <c r="E219" s="52">
        <f t="shared" si="213"/>
        <v>0.17735631145108383</v>
      </c>
      <c r="F219" s="52">
        <f t="shared" si="213"/>
        <v>0.16099172826441174</v>
      </c>
      <c r="G219" s="52">
        <f t="shared" si="213"/>
        <v>0.14074288968251497</v>
      </c>
      <c r="H219" s="52">
        <f t="shared" si="213"/>
        <v>0.12948693288146648</v>
      </c>
      <c r="I219" s="52">
        <f t="shared" si="213"/>
        <v>0.11519630342860765</v>
      </c>
      <c r="J219" s="52">
        <f t="shared" si="213"/>
        <v>0.10335365668653185</v>
      </c>
      <c r="K219" s="52">
        <f t="shared" si="213"/>
        <v>9.0444412734004595E-2</v>
      </c>
      <c r="L219" s="52">
        <f t="shared" si="213"/>
        <v>8.2427764871378817E-2</v>
      </c>
      <c r="M219" s="51">
        <f>SUM(C219:L219)</f>
        <v>0.99999999999999989</v>
      </c>
    </row>
    <row r="220" spans="2:13" s="3" customFormat="1" x14ac:dyDescent="0.25">
      <c r="B220" s="6"/>
      <c r="C220" s="52" t="str">
        <f t="shared" ref="C220:L220" si="214">IFERROR(C216/$M216,"")</f>
        <v/>
      </c>
      <c r="D220" s="52">
        <f t="shared" si="214"/>
        <v>0.15150757071416959</v>
      </c>
      <c r="E220" s="52">
        <f t="shared" si="214"/>
        <v>0.13767875108555991</v>
      </c>
      <c r="F220" s="52">
        <f t="shared" si="214"/>
        <v>0.12607489085935272</v>
      </c>
      <c r="G220" s="52">
        <f t="shared" si="214"/>
        <v>0.11620516967813492</v>
      </c>
      <c r="H220" s="52">
        <f t="shared" si="214"/>
        <v>0.10771244977490747</v>
      </c>
      <c r="I220" s="52">
        <f t="shared" si="214"/>
        <v>0.10033080746796816</v>
      </c>
      <c r="J220" s="52">
        <f t="shared" si="214"/>
        <v>9.3858254845488348E-2</v>
      </c>
      <c r="K220" s="52">
        <f t="shared" si="214"/>
        <v>8.8138678120580821E-2</v>
      </c>
      <c r="L220" s="52">
        <f t="shared" si="214"/>
        <v>7.8493427453838097E-2</v>
      </c>
      <c r="M220" s="51">
        <f t="shared" ref="M220:M221" si="215">SUM(C220:L220)</f>
        <v>1</v>
      </c>
    </row>
    <row r="221" spans="2:13" s="3" customFormat="1" x14ac:dyDescent="0.25">
      <c r="B221" s="6"/>
      <c r="C221" s="52">
        <f t="shared" ref="C221:L221" si="216">IFERROR(C217/$M217,"")</f>
        <v>0.11239736116695605</v>
      </c>
      <c r="D221" s="52">
        <f t="shared" si="216"/>
        <v>0.1091547239531247</v>
      </c>
      <c r="E221" s="52">
        <f t="shared" si="216"/>
        <v>0.10615012355759183</v>
      </c>
      <c r="F221" s="52">
        <f t="shared" si="216"/>
        <v>0.10335640877394886</v>
      </c>
      <c r="G221" s="52">
        <f t="shared" si="216"/>
        <v>0.10075053650711938</v>
      </c>
      <c r="H221" s="52">
        <f t="shared" si="216"/>
        <v>9.8312809529003786E-2</v>
      </c>
      <c r="I221" s="52">
        <f t="shared" si="216"/>
        <v>9.6026279744190673E-2</v>
      </c>
      <c r="J221" s="52">
        <f t="shared" si="216"/>
        <v>9.3876276189281377E-2</v>
      </c>
      <c r="K221" s="52">
        <f t="shared" si="216"/>
        <v>9.1850028141725826E-2</v>
      </c>
      <c r="L221" s="52">
        <f t="shared" si="216"/>
        <v>8.8125452437057578E-2</v>
      </c>
      <c r="M221" s="51">
        <f t="shared" si="215"/>
        <v>1</v>
      </c>
    </row>
    <row r="222" spans="2:13" s="3" customFormat="1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 s="3" customFormat="1" x14ac:dyDescent="0.25">
      <c r="B223" s="78" t="s">
        <v>130</v>
      </c>
      <c r="C223" s="53" t="str">
        <f>IFERROR(C219*$B207,"")</f>
        <v/>
      </c>
      <c r="D223" s="53" t="str">
        <f t="shared" ref="D223:L223" si="217">IFERROR(D219*$B207,"")</f>
        <v/>
      </c>
      <c r="E223" s="53">
        <f t="shared" si="217"/>
        <v>0</v>
      </c>
      <c r="F223" s="53">
        <f t="shared" si="217"/>
        <v>0</v>
      </c>
      <c r="G223" s="53">
        <f t="shared" si="217"/>
        <v>0</v>
      </c>
      <c r="H223" s="53">
        <f t="shared" si="217"/>
        <v>0</v>
      </c>
      <c r="I223" s="53">
        <f t="shared" si="217"/>
        <v>0</v>
      </c>
      <c r="J223" s="53">
        <f t="shared" si="217"/>
        <v>0</v>
      </c>
      <c r="K223" s="53">
        <f t="shared" si="217"/>
        <v>0</v>
      </c>
      <c r="L223" s="53">
        <f t="shared" si="217"/>
        <v>0</v>
      </c>
      <c r="M223" s="51">
        <f>SUM(C223:L223)</f>
        <v>0</v>
      </c>
    </row>
    <row r="224" spans="2:13" s="3" customFormat="1" x14ac:dyDescent="0.25">
      <c r="B224" s="80"/>
      <c r="C224" s="53" t="str">
        <f t="shared" ref="C224:L225" si="218">IFERROR(C220*$B208,"")</f>
        <v/>
      </c>
      <c r="D224" s="53">
        <f t="shared" si="218"/>
        <v>0</v>
      </c>
      <c r="E224" s="53">
        <f t="shared" si="218"/>
        <v>0</v>
      </c>
      <c r="F224" s="53">
        <f t="shared" si="218"/>
        <v>0</v>
      </c>
      <c r="G224" s="53">
        <f t="shared" si="218"/>
        <v>0</v>
      </c>
      <c r="H224" s="53">
        <f t="shared" si="218"/>
        <v>0</v>
      </c>
      <c r="I224" s="53">
        <f t="shared" si="218"/>
        <v>0</v>
      </c>
      <c r="J224" s="53">
        <f t="shared" si="218"/>
        <v>0</v>
      </c>
      <c r="K224" s="53">
        <f t="shared" si="218"/>
        <v>0</v>
      </c>
      <c r="L224" s="53">
        <f t="shared" si="218"/>
        <v>0</v>
      </c>
      <c r="M224" s="51">
        <f t="shared" ref="M224:M228" si="219">SUM(C224:L224)</f>
        <v>0</v>
      </c>
    </row>
    <row r="225" spans="2:13" s="3" customFormat="1" x14ac:dyDescent="0.25">
      <c r="B225" s="80"/>
      <c r="C225" s="53">
        <f t="shared" si="218"/>
        <v>0</v>
      </c>
      <c r="D225" s="53">
        <f t="shared" si="218"/>
        <v>0</v>
      </c>
      <c r="E225" s="53">
        <f t="shared" si="218"/>
        <v>0</v>
      </c>
      <c r="F225" s="53">
        <f t="shared" si="218"/>
        <v>0</v>
      </c>
      <c r="G225" s="53">
        <f t="shared" si="218"/>
        <v>0</v>
      </c>
      <c r="H225" s="53">
        <f t="shared" si="218"/>
        <v>0</v>
      </c>
      <c r="I225" s="53">
        <f t="shared" si="218"/>
        <v>0</v>
      </c>
      <c r="J225" s="53">
        <f t="shared" si="218"/>
        <v>0</v>
      </c>
      <c r="K225" s="53">
        <f t="shared" si="218"/>
        <v>0</v>
      </c>
      <c r="L225" s="53">
        <f t="shared" si="218"/>
        <v>0</v>
      </c>
      <c r="M225" s="51">
        <f t="shared" si="219"/>
        <v>0</v>
      </c>
    </row>
    <row r="226" spans="2:13" s="3" customFormat="1" x14ac:dyDescent="0.25">
      <c r="B226" s="7" t="s">
        <v>131</v>
      </c>
      <c r="C226" s="55">
        <f>MIN(C223,C211)</f>
        <v>0</v>
      </c>
      <c r="D226" s="55">
        <f t="shared" ref="D226:L226" si="220">MIN(D223,D211)</f>
        <v>0</v>
      </c>
      <c r="E226" s="55">
        <f t="shared" si="220"/>
        <v>0</v>
      </c>
      <c r="F226" s="55">
        <f t="shared" si="220"/>
        <v>0</v>
      </c>
      <c r="G226" s="55">
        <f t="shared" si="220"/>
        <v>0</v>
      </c>
      <c r="H226" s="55">
        <f t="shared" si="220"/>
        <v>0</v>
      </c>
      <c r="I226" s="55">
        <f t="shared" si="220"/>
        <v>0</v>
      </c>
      <c r="J226" s="55">
        <f t="shared" si="220"/>
        <v>0</v>
      </c>
      <c r="K226" s="55">
        <f t="shared" si="220"/>
        <v>0</v>
      </c>
      <c r="L226" s="55">
        <f t="shared" si="220"/>
        <v>0</v>
      </c>
      <c r="M226" s="51">
        <f>SUM(C226:L226)</f>
        <v>0</v>
      </c>
    </row>
    <row r="227" spans="2:13" s="3" customFormat="1" x14ac:dyDescent="0.25">
      <c r="B227" s="52">
        <f>+B207-M226</f>
        <v>0</v>
      </c>
      <c r="C227" s="55">
        <f t="shared" ref="C227:L228" si="221">MIN(C224,C212)</f>
        <v>0</v>
      </c>
      <c r="D227" s="55">
        <f t="shared" si="221"/>
        <v>0</v>
      </c>
      <c r="E227" s="55">
        <f t="shared" si="221"/>
        <v>0</v>
      </c>
      <c r="F227" s="55">
        <f t="shared" si="221"/>
        <v>0</v>
      </c>
      <c r="G227" s="55">
        <f t="shared" si="221"/>
        <v>0</v>
      </c>
      <c r="H227" s="55">
        <f t="shared" si="221"/>
        <v>0</v>
      </c>
      <c r="I227" s="55">
        <f t="shared" si="221"/>
        <v>0</v>
      </c>
      <c r="J227" s="55">
        <f t="shared" si="221"/>
        <v>0</v>
      </c>
      <c r="K227" s="55">
        <f t="shared" si="221"/>
        <v>0</v>
      </c>
      <c r="L227" s="55">
        <f t="shared" si="221"/>
        <v>0</v>
      </c>
      <c r="M227" s="51">
        <f t="shared" si="219"/>
        <v>0</v>
      </c>
    </row>
    <row r="228" spans="2:13" s="3" customFormat="1" x14ac:dyDescent="0.25">
      <c r="B228" s="52">
        <f t="shared" ref="B228:B229" si="222">+B208-M227</f>
        <v>0</v>
      </c>
      <c r="C228" s="55">
        <f t="shared" si="221"/>
        <v>0</v>
      </c>
      <c r="D228" s="55">
        <f t="shared" si="221"/>
        <v>0</v>
      </c>
      <c r="E228" s="55">
        <f t="shared" si="221"/>
        <v>0</v>
      </c>
      <c r="F228" s="55">
        <f t="shared" si="221"/>
        <v>0</v>
      </c>
      <c r="G228" s="55">
        <f t="shared" si="221"/>
        <v>0</v>
      </c>
      <c r="H228" s="55">
        <f t="shared" si="221"/>
        <v>0</v>
      </c>
      <c r="I228" s="55">
        <f t="shared" si="221"/>
        <v>0</v>
      </c>
      <c r="J228" s="55">
        <f t="shared" si="221"/>
        <v>0</v>
      </c>
      <c r="K228" s="55">
        <f t="shared" si="221"/>
        <v>0</v>
      </c>
      <c r="L228" s="55">
        <f t="shared" si="221"/>
        <v>0</v>
      </c>
      <c r="M228" s="51">
        <f t="shared" si="219"/>
        <v>0</v>
      </c>
    </row>
    <row r="229" spans="2:13" s="3" customFormat="1" x14ac:dyDescent="0.25">
      <c r="B229" s="52">
        <f t="shared" si="222"/>
        <v>0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 s="3" customFormat="1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 s="3" customFormat="1" x14ac:dyDescent="0.25">
      <c r="B231" s="6" t="s">
        <v>129</v>
      </c>
      <c r="C231" s="55">
        <f>+C211-C226</f>
        <v>0</v>
      </c>
      <c r="D231" s="55">
        <f t="shared" ref="D231:L231" si="223">+D211-D226</f>
        <v>0</v>
      </c>
      <c r="E231" s="55">
        <f t="shared" si="223"/>
        <v>6.8046558739304999</v>
      </c>
      <c r="F231" s="55">
        <f t="shared" si="223"/>
        <v>98.446321719294104</v>
      </c>
      <c r="G231" s="55">
        <f t="shared" si="223"/>
        <v>211.83981777791612</v>
      </c>
      <c r="H231" s="55">
        <f t="shared" si="223"/>
        <v>274.87317586378759</v>
      </c>
      <c r="I231" s="55">
        <f t="shared" si="223"/>
        <v>354.90070079979711</v>
      </c>
      <c r="J231" s="55">
        <f t="shared" si="223"/>
        <v>421.21952255542158</v>
      </c>
      <c r="K231" s="55">
        <f t="shared" si="223"/>
        <v>493.51128868957409</v>
      </c>
      <c r="L231" s="55">
        <f t="shared" si="223"/>
        <v>538.40451672027848</v>
      </c>
      <c r="M231" s="6"/>
    </row>
    <row r="232" spans="2:13" s="3" customFormat="1" x14ac:dyDescent="0.25">
      <c r="B232" s="6"/>
      <c r="C232" s="55">
        <f t="shared" ref="C232:L233" si="224">+C212-C227</f>
        <v>0</v>
      </c>
      <c r="D232" s="55">
        <f t="shared" si="224"/>
        <v>24.271231286155775</v>
      </c>
      <c r="E232" s="55">
        <f t="shared" si="224"/>
        <v>76.8207458748725</v>
      </c>
      <c r="F232" s="55">
        <f t="shared" si="224"/>
        <v>120.9154147344598</v>
      </c>
      <c r="G232" s="55">
        <f t="shared" si="224"/>
        <v>158.42035522308745</v>
      </c>
      <c r="H232" s="55">
        <f t="shared" si="224"/>
        <v>190.69269085535171</v>
      </c>
      <c r="I232" s="55">
        <f t="shared" si="224"/>
        <v>218.74293162172114</v>
      </c>
      <c r="J232" s="55">
        <f t="shared" si="224"/>
        <v>243.33863158714442</v>
      </c>
      <c r="K232" s="55">
        <f t="shared" si="224"/>
        <v>265.07302314179299</v>
      </c>
      <c r="L232" s="55">
        <f t="shared" si="224"/>
        <v>301.72497567541529</v>
      </c>
      <c r="M232" s="6"/>
    </row>
    <row r="233" spans="2:13" s="3" customFormat="1" x14ac:dyDescent="0.25">
      <c r="B233" s="6"/>
      <c r="C233" s="55">
        <f t="shared" si="224"/>
        <v>196.52712484921869</v>
      </c>
      <c r="D233" s="55">
        <f t="shared" si="224"/>
        <v>205.28224532656333</v>
      </c>
      <c r="E233" s="55">
        <f t="shared" si="224"/>
        <v>213.39466639450205</v>
      </c>
      <c r="F233" s="55">
        <f t="shared" si="224"/>
        <v>220.93769631033808</v>
      </c>
      <c r="G233" s="55">
        <f t="shared" si="224"/>
        <v>227.97355143077766</v>
      </c>
      <c r="H233" s="55">
        <f t="shared" si="224"/>
        <v>234.55541427168976</v>
      </c>
      <c r="I233" s="55">
        <f t="shared" si="224"/>
        <v>240.72904469068516</v>
      </c>
      <c r="J233" s="55">
        <f t="shared" si="224"/>
        <v>246.53405428894027</v>
      </c>
      <c r="K233" s="55">
        <f t="shared" si="224"/>
        <v>252.00492401734027</v>
      </c>
      <c r="L233" s="55">
        <f t="shared" si="224"/>
        <v>262.06127841994453</v>
      </c>
      <c r="M233" s="6"/>
    </row>
    <row r="234" spans="2:13" s="3" customFormat="1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 s="3" customFormat="1" x14ac:dyDescent="0.25">
      <c r="B235" s="7" t="s">
        <v>125</v>
      </c>
      <c r="C235" s="51" t="str">
        <f>IF(C231&gt;0,C179,"")</f>
        <v/>
      </c>
      <c r="D235" s="51" t="str">
        <f t="shared" ref="D235:L235" si="225">IF(D231&gt;0,D179,"")</f>
        <v/>
      </c>
      <c r="E235" s="51">
        <f t="shared" si="225"/>
        <v>0.12309032690366155</v>
      </c>
      <c r="F235" s="51">
        <f t="shared" si="225"/>
        <v>0.11173284051025967</v>
      </c>
      <c r="G235" s="51">
        <f t="shared" si="225"/>
        <v>9.767957034427191E-2</v>
      </c>
      <c r="H235" s="51">
        <f t="shared" si="225"/>
        <v>8.9867616030840675E-2</v>
      </c>
      <c r="I235" s="51">
        <f t="shared" si="225"/>
        <v>7.9949512544026533E-2</v>
      </c>
      <c r="J235" s="51">
        <f t="shared" si="225"/>
        <v>7.1730378716986259E-2</v>
      </c>
      <c r="K235" s="51">
        <f t="shared" si="225"/>
        <v>6.2770996075371316E-2</v>
      </c>
      <c r="L235" s="51">
        <f t="shared" si="225"/>
        <v>5.7207214341252956E-2</v>
      </c>
      <c r="M235" s="52">
        <f>SUM(C235:L235)</f>
        <v>0.69402845546667091</v>
      </c>
    </row>
    <row r="236" spans="2:13" s="3" customFormat="1" x14ac:dyDescent="0.25">
      <c r="B236" s="6"/>
      <c r="C236" s="51" t="str">
        <f t="shared" ref="C236:L237" si="226">IF(C232&gt;0,C180,"")</f>
        <v/>
      </c>
      <c r="D236" s="51">
        <f t="shared" si="226"/>
        <v>0.12968714505980861</v>
      </c>
      <c r="E236" s="51">
        <f t="shared" si="226"/>
        <v>0.11784997990213571</v>
      </c>
      <c r="F236" s="51">
        <f t="shared" si="226"/>
        <v>0.10791733100996299</v>
      </c>
      <c r="G236" s="51">
        <f t="shared" si="226"/>
        <v>9.9469066962859828E-2</v>
      </c>
      <c r="H236" s="51">
        <f t="shared" si="226"/>
        <v>9.219948569473925E-2</v>
      </c>
      <c r="I236" s="51">
        <f t="shared" si="226"/>
        <v>8.5880962388430779E-2</v>
      </c>
      <c r="J236" s="51">
        <f t="shared" si="226"/>
        <v>8.034059983821612E-2</v>
      </c>
      <c r="K236" s="51">
        <f t="shared" si="226"/>
        <v>7.5444768079398178E-2</v>
      </c>
      <c r="L236" s="51">
        <f t="shared" si="226"/>
        <v>6.7188645850919382E-2</v>
      </c>
      <c r="M236" s="52">
        <f t="shared" ref="M236:M237" si="227">SUM(C236:L236)</f>
        <v>0.8559779847864708</v>
      </c>
    </row>
    <row r="237" spans="2:13" s="3" customFormat="1" x14ac:dyDescent="0.25">
      <c r="B237" s="6"/>
      <c r="C237" s="51">
        <f t="shared" si="226"/>
        <v>0.11239736116695605</v>
      </c>
      <c r="D237" s="51">
        <f t="shared" si="226"/>
        <v>0.1091547239531247</v>
      </c>
      <c r="E237" s="51">
        <f t="shared" si="226"/>
        <v>0.10615012355759183</v>
      </c>
      <c r="F237" s="51">
        <f t="shared" si="226"/>
        <v>0.10335640877394886</v>
      </c>
      <c r="G237" s="51">
        <f t="shared" si="226"/>
        <v>0.10075053650711938</v>
      </c>
      <c r="H237" s="51">
        <f t="shared" si="226"/>
        <v>9.8312809529003786E-2</v>
      </c>
      <c r="I237" s="51">
        <f t="shared" si="226"/>
        <v>9.6026279744190673E-2</v>
      </c>
      <c r="J237" s="51">
        <f t="shared" si="226"/>
        <v>9.3876276189281377E-2</v>
      </c>
      <c r="K237" s="51">
        <f t="shared" si="226"/>
        <v>9.1850028141725826E-2</v>
      </c>
      <c r="L237" s="51">
        <f t="shared" si="226"/>
        <v>8.8125452437057578E-2</v>
      </c>
      <c r="M237" s="52">
        <f t="shared" si="227"/>
        <v>1</v>
      </c>
    </row>
    <row r="238" spans="2:13" s="3" customFormat="1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 s="3" customFormat="1" x14ac:dyDescent="0.25">
      <c r="B239" s="7" t="s">
        <v>127</v>
      </c>
      <c r="C239" s="52" t="str">
        <f>IFERROR(C235/$M235,"")</f>
        <v/>
      </c>
      <c r="D239" s="52" t="str">
        <f t="shared" ref="D239:L239" si="228">IFERROR(D235/$M235,"")</f>
        <v/>
      </c>
      <c r="E239" s="52">
        <f t="shared" si="228"/>
        <v>0.17735631145108383</v>
      </c>
      <c r="F239" s="52">
        <f t="shared" si="228"/>
        <v>0.16099172826441174</v>
      </c>
      <c r="G239" s="52">
        <f t="shared" si="228"/>
        <v>0.14074288968251497</v>
      </c>
      <c r="H239" s="52">
        <f t="shared" si="228"/>
        <v>0.12948693288146648</v>
      </c>
      <c r="I239" s="52">
        <f t="shared" si="228"/>
        <v>0.11519630342860765</v>
      </c>
      <c r="J239" s="52">
        <f t="shared" si="228"/>
        <v>0.10335365668653185</v>
      </c>
      <c r="K239" s="52">
        <f t="shared" si="228"/>
        <v>9.0444412734004595E-2</v>
      </c>
      <c r="L239" s="52">
        <f t="shared" si="228"/>
        <v>8.2427764871378817E-2</v>
      </c>
      <c r="M239" s="51">
        <f>SUM(C239:L239)</f>
        <v>0.99999999999999989</v>
      </c>
    </row>
    <row r="240" spans="2:13" s="3" customFormat="1" x14ac:dyDescent="0.25">
      <c r="B240" s="6"/>
      <c r="C240" s="52" t="str">
        <f t="shared" ref="C240:L240" si="229">IFERROR(C236/$M236,"")</f>
        <v/>
      </c>
      <c r="D240" s="52">
        <f t="shared" si="229"/>
        <v>0.15150757071416959</v>
      </c>
      <c r="E240" s="52">
        <f t="shared" si="229"/>
        <v>0.13767875108555991</v>
      </c>
      <c r="F240" s="52">
        <f t="shared" si="229"/>
        <v>0.12607489085935272</v>
      </c>
      <c r="G240" s="52">
        <f t="shared" si="229"/>
        <v>0.11620516967813492</v>
      </c>
      <c r="H240" s="52">
        <f t="shared" si="229"/>
        <v>0.10771244977490747</v>
      </c>
      <c r="I240" s="52">
        <f t="shared" si="229"/>
        <v>0.10033080746796816</v>
      </c>
      <c r="J240" s="52">
        <f t="shared" si="229"/>
        <v>9.3858254845488348E-2</v>
      </c>
      <c r="K240" s="52">
        <f t="shared" si="229"/>
        <v>8.8138678120580821E-2</v>
      </c>
      <c r="L240" s="52">
        <f t="shared" si="229"/>
        <v>7.8493427453838097E-2</v>
      </c>
      <c r="M240" s="51">
        <f t="shared" ref="M240:M241" si="230">SUM(C240:L240)</f>
        <v>1</v>
      </c>
    </row>
    <row r="241" spans="2:13" s="3" customFormat="1" x14ac:dyDescent="0.25">
      <c r="B241" s="6"/>
      <c r="C241" s="52">
        <f t="shared" ref="C241:L241" si="231">IFERROR(C237/$M237,"")</f>
        <v>0.11239736116695605</v>
      </c>
      <c r="D241" s="52">
        <f t="shared" si="231"/>
        <v>0.1091547239531247</v>
      </c>
      <c r="E241" s="52">
        <f t="shared" si="231"/>
        <v>0.10615012355759183</v>
      </c>
      <c r="F241" s="52">
        <f t="shared" si="231"/>
        <v>0.10335640877394886</v>
      </c>
      <c r="G241" s="52">
        <f t="shared" si="231"/>
        <v>0.10075053650711938</v>
      </c>
      <c r="H241" s="52">
        <f t="shared" si="231"/>
        <v>9.8312809529003786E-2</v>
      </c>
      <c r="I241" s="52">
        <f t="shared" si="231"/>
        <v>9.6026279744190673E-2</v>
      </c>
      <c r="J241" s="52">
        <f t="shared" si="231"/>
        <v>9.3876276189281377E-2</v>
      </c>
      <c r="K241" s="52">
        <f t="shared" si="231"/>
        <v>9.1850028141725826E-2</v>
      </c>
      <c r="L241" s="52">
        <f t="shared" si="231"/>
        <v>8.8125452437057578E-2</v>
      </c>
      <c r="M241" s="51">
        <f t="shared" si="230"/>
        <v>1</v>
      </c>
    </row>
    <row r="242" spans="2:13" s="3" customFormat="1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 s="3" customFormat="1" x14ac:dyDescent="0.25">
      <c r="B243" s="78" t="s">
        <v>132</v>
      </c>
      <c r="C243" s="53" t="str">
        <f>IFERROR(C239*$B227,"")</f>
        <v/>
      </c>
      <c r="D243" s="53" t="str">
        <f t="shared" ref="D243:L243" si="232">IFERROR(D239*$B227,"")</f>
        <v/>
      </c>
      <c r="E243" s="53">
        <f t="shared" si="232"/>
        <v>0</v>
      </c>
      <c r="F243" s="53">
        <f t="shared" si="232"/>
        <v>0</v>
      </c>
      <c r="G243" s="53">
        <f t="shared" si="232"/>
        <v>0</v>
      </c>
      <c r="H243" s="53">
        <f t="shared" si="232"/>
        <v>0</v>
      </c>
      <c r="I243" s="53">
        <f t="shared" si="232"/>
        <v>0</v>
      </c>
      <c r="J243" s="53">
        <f t="shared" si="232"/>
        <v>0</v>
      </c>
      <c r="K243" s="53">
        <f t="shared" si="232"/>
        <v>0</v>
      </c>
      <c r="L243" s="53">
        <f t="shared" si="232"/>
        <v>0</v>
      </c>
      <c r="M243" s="51">
        <f>SUM(C243:L243)</f>
        <v>0</v>
      </c>
    </row>
    <row r="244" spans="2:13" s="3" customFormat="1" x14ac:dyDescent="0.25">
      <c r="B244" s="80"/>
      <c r="C244" s="53" t="str">
        <f t="shared" ref="C244:L244" si="233">IFERROR(C240*$B228,"")</f>
        <v/>
      </c>
      <c r="D244" s="53">
        <f t="shared" si="233"/>
        <v>0</v>
      </c>
      <c r="E244" s="53">
        <f t="shared" si="233"/>
        <v>0</v>
      </c>
      <c r="F244" s="53">
        <f t="shared" si="233"/>
        <v>0</v>
      </c>
      <c r="G244" s="53">
        <f t="shared" si="233"/>
        <v>0</v>
      </c>
      <c r="H244" s="53">
        <f t="shared" si="233"/>
        <v>0</v>
      </c>
      <c r="I244" s="53">
        <f t="shared" si="233"/>
        <v>0</v>
      </c>
      <c r="J244" s="53">
        <f t="shared" si="233"/>
        <v>0</v>
      </c>
      <c r="K244" s="53">
        <f t="shared" si="233"/>
        <v>0</v>
      </c>
      <c r="L244" s="53">
        <f t="shared" si="233"/>
        <v>0</v>
      </c>
      <c r="M244" s="51">
        <f t="shared" ref="M244:M245" si="234">SUM(C244:L244)</f>
        <v>0</v>
      </c>
    </row>
    <row r="245" spans="2:13" s="3" customFormat="1" x14ac:dyDescent="0.25">
      <c r="B245" s="80"/>
      <c r="C245" s="53">
        <f t="shared" ref="C245:L245" si="235">IFERROR(C241*$B229,"")</f>
        <v>0</v>
      </c>
      <c r="D245" s="53">
        <f t="shared" si="235"/>
        <v>0</v>
      </c>
      <c r="E245" s="53">
        <f t="shared" si="235"/>
        <v>0</v>
      </c>
      <c r="F245" s="53">
        <f t="shared" si="235"/>
        <v>0</v>
      </c>
      <c r="G245" s="53">
        <f t="shared" si="235"/>
        <v>0</v>
      </c>
      <c r="H245" s="53">
        <f t="shared" si="235"/>
        <v>0</v>
      </c>
      <c r="I245" s="53">
        <f t="shared" si="235"/>
        <v>0</v>
      </c>
      <c r="J245" s="53">
        <f t="shared" si="235"/>
        <v>0</v>
      </c>
      <c r="K245" s="53">
        <f t="shared" si="235"/>
        <v>0</v>
      </c>
      <c r="L245" s="53">
        <f t="shared" si="235"/>
        <v>0</v>
      </c>
      <c r="M245" s="51">
        <f t="shared" si="234"/>
        <v>0</v>
      </c>
    </row>
    <row r="246" spans="2:13" s="3" customFormat="1" x14ac:dyDescent="0.25">
      <c r="B246" s="7" t="s">
        <v>133</v>
      </c>
      <c r="C246" s="55">
        <f>MIN(C243,C231)</f>
        <v>0</v>
      </c>
      <c r="D246" s="55">
        <f t="shared" ref="D246:L246" si="236">MIN(D243,D231)</f>
        <v>0</v>
      </c>
      <c r="E246" s="55">
        <f t="shared" si="236"/>
        <v>0</v>
      </c>
      <c r="F246" s="55">
        <f t="shared" si="236"/>
        <v>0</v>
      </c>
      <c r="G246" s="55">
        <f t="shared" si="236"/>
        <v>0</v>
      </c>
      <c r="H246" s="55">
        <f t="shared" si="236"/>
        <v>0</v>
      </c>
      <c r="I246" s="55">
        <f t="shared" si="236"/>
        <v>0</v>
      </c>
      <c r="J246" s="55">
        <f t="shared" si="236"/>
        <v>0</v>
      </c>
      <c r="K246" s="55">
        <f t="shared" si="236"/>
        <v>0</v>
      </c>
      <c r="L246" s="55">
        <f t="shared" si="236"/>
        <v>0</v>
      </c>
      <c r="M246" s="51">
        <f>SUM(C246:L246)</f>
        <v>0</v>
      </c>
    </row>
    <row r="247" spans="2:13" s="3" customFormat="1" x14ac:dyDescent="0.25">
      <c r="B247" s="52">
        <f>+B227-M246</f>
        <v>0</v>
      </c>
      <c r="C247" s="55">
        <f t="shared" ref="C247:L247" si="237">MIN(C244,C232)</f>
        <v>0</v>
      </c>
      <c r="D247" s="55">
        <f t="shared" si="237"/>
        <v>0</v>
      </c>
      <c r="E247" s="55">
        <f t="shared" si="237"/>
        <v>0</v>
      </c>
      <c r="F247" s="55">
        <f t="shared" si="237"/>
        <v>0</v>
      </c>
      <c r="G247" s="55">
        <f t="shared" si="237"/>
        <v>0</v>
      </c>
      <c r="H247" s="55">
        <f t="shared" si="237"/>
        <v>0</v>
      </c>
      <c r="I247" s="55">
        <f t="shared" si="237"/>
        <v>0</v>
      </c>
      <c r="J247" s="55">
        <f t="shared" si="237"/>
        <v>0</v>
      </c>
      <c r="K247" s="55">
        <f t="shared" si="237"/>
        <v>0</v>
      </c>
      <c r="L247" s="55">
        <f t="shared" si="237"/>
        <v>0</v>
      </c>
      <c r="M247" s="51">
        <f t="shared" ref="M247:M248" si="238">SUM(C247:L247)</f>
        <v>0</v>
      </c>
    </row>
    <row r="248" spans="2:13" s="3" customFormat="1" x14ac:dyDescent="0.25">
      <c r="B248" s="52">
        <f t="shared" ref="B248:B249" si="239">+B228-M247</f>
        <v>0</v>
      </c>
      <c r="C248" s="55">
        <f t="shared" ref="C248:L248" si="240">MIN(C245,C233)</f>
        <v>0</v>
      </c>
      <c r="D248" s="55">
        <f t="shared" si="240"/>
        <v>0</v>
      </c>
      <c r="E248" s="55">
        <f t="shared" si="240"/>
        <v>0</v>
      </c>
      <c r="F248" s="55">
        <f t="shared" si="240"/>
        <v>0</v>
      </c>
      <c r="G248" s="55">
        <f t="shared" si="240"/>
        <v>0</v>
      </c>
      <c r="H248" s="55">
        <f t="shared" si="240"/>
        <v>0</v>
      </c>
      <c r="I248" s="55">
        <f t="shared" si="240"/>
        <v>0</v>
      </c>
      <c r="J248" s="55">
        <f t="shared" si="240"/>
        <v>0</v>
      </c>
      <c r="K248" s="55">
        <f t="shared" si="240"/>
        <v>0</v>
      </c>
      <c r="L248" s="55">
        <f t="shared" si="240"/>
        <v>0</v>
      </c>
      <c r="M248" s="51">
        <f t="shared" si="238"/>
        <v>0</v>
      </c>
    </row>
    <row r="249" spans="2:13" s="3" customFormat="1" x14ac:dyDescent="0.25">
      <c r="B249" s="52">
        <f t="shared" si="239"/>
        <v>0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2:13" s="3" customFormat="1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2:13" s="3" customFormat="1" x14ac:dyDescent="0.25">
      <c r="B251" s="6" t="s">
        <v>134</v>
      </c>
      <c r="C251" s="55">
        <f>+C246+C226+C207+C187</f>
        <v>1000</v>
      </c>
      <c r="D251" s="55">
        <f t="shared" ref="D251:L251" si="241">+D246+D226+D207+D187</f>
        <v>1000</v>
      </c>
      <c r="E251" s="55">
        <f t="shared" si="241"/>
        <v>993.19534412606947</v>
      </c>
      <c r="F251" s="55">
        <f t="shared" si="241"/>
        <v>901.55367828070587</v>
      </c>
      <c r="G251" s="55">
        <f t="shared" si="241"/>
        <v>788.1601822220839</v>
      </c>
      <c r="H251" s="55">
        <f t="shared" si="241"/>
        <v>725.12682413621235</v>
      </c>
      <c r="I251" s="55">
        <f t="shared" si="241"/>
        <v>645.09929920020295</v>
      </c>
      <c r="J251" s="55">
        <f t="shared" si="241"/>
        <v>578.78047744457842</v>
      </c>
      <c r="K251" s="55">
        <f t="shared" si="241"/>
        <v>506.48871131042586</v>
      </c>
      <c r="L251" s="55">
        <f t="shared" si="241"/>
        <v>461.59548327972146</v>
      </c>
      <c r="M251" s="53">
        <f>SUM(C251:L251)</f>
        <v>7600</v>
      </c>
    </row>
    <row r="252" spans="2:13" s="3" customFormat="1" x14ac:dyDescent="0.25">
      <c r="B252" s="6"/>
      <c r="C252" s="55">
        <f t="shared" ref="C252:L253" si="242">+C247+C227+C208+C188</f>
        <v>600</v>
      </c>
      <c r="D252" s="55">
        <f t="shared" si="242"/>
        <v>575.72876871384426</v>
      </c>
      <c r="E252" s="55">
        <f t="shared" si="242"/>
        <v>523.1792541251275</v>
      </c>
      <c r="F252" s="55">
        <f t="shared" si="242"/>
        <v>479.08458526554023</v>
      </c>
      <c r="G252" s="55">
        <f t="shared" si="242"/>
        <v>441.57964477691252</v>
      </c>
      <c r="H252" s="55">
        <f t="shared" si="242"/>
        <v>409.30730914464829</v>
      </c>
      <c r="I252" s="55">
        <f t="shared" si="242"/>
        <v>381.25706837827886</v>
      </c>
      <c r="J252" s="55">
        <f t="shared" si="242"/>
        <v>356.66136841285561</v>
      </c>
      <c r="K252" s="55">
        <f t="shared" si="242"/>
        <v>334.92697685820701</v>
      </c>
      <c r="L252" s="55">
        <f t="shared" si="242"/>
        <v>298.27502432458471</v>
      </c>
      <c r="M252" s="53">
        <f t="shared" ref="M252:M253" si="243">SUM(C252:L252)</f>
        <v>4399.9999999999982</v>
      </c>
    </row>
    <row r="253" spans="2:13" s="3" customFormat="1" x14ac:dyDescent="0.25">
      <c r="B253" s="6"/>
      <c r="C253" s="55">
        <f t="shared" si="242"/>
        <v>303.47287515078131</v>
      </c>
      <c r="D253" s="55">
        <f t="shared" si="242"/>
        <v>294.71775467343667</v>
      </c>
      <c r="E253" s="55">
        <f t="shared" si="242"/>
        <v>286.60533360549795</v>
      </c>
      <c r="F253" s="55">
        <f t="shared" si="242"/>
        <v>279.06230368966192</v>
      </c>
      <c r="G253" s="55">
        <f t="shared" si="242"/>
        <v>272.02644856922234</v>
      </c>
      <c r="H253" s="55">
        <f t="shared" si="242"/>
        <v>265.44458572831024</v>
      </c>
      <c r="I253" s="55">
        <f t="shared" si="242"/>
        <v>259.27095530931484</v>
      </c>
      <c r="J253" s="55">
        <f t="shared" si="242"/>
        <v>253.46594571105973</v>
      </c>
      <c r="K253" s="55">
        <f t="shared" si="242"/>
        <v>247.99507598265973</v>
      </c>
      <c r="L253" s="55">
        <f t="shared" si="242"/>
        <v>237.93872158005547</v>
      </c>
      <c r="M253" s="53">
        <f t="shared" si="243"/>
        <v>2700</v>
      </c>
    </row>
    <row r="254" spans="2:13" s="3" customFormat="1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2:13" s="3" customFormat="1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2:13" s="3" customFormat="1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2:13" s="3" customFormat="1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2:13" s="3" customFormat="1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2:13" s="3" customFormat="1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2:13" s="3" customFormat="1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2:13" s="3" customFormat="1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2:13" s="3" customFormat="1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2:13" s="3" customFormat="1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2:13" s="3" customFormat="1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2:13" s="3" customFormat="1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2:13" s="3" customFormat="1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</sheetData>
  <sheetProtection algorithmName="SHA-512" hashValue="wO9kCpjArJXw/OtI64x1pBmI6vaG+1z9MCchvym/hXH3AmpH/o2JCgJXyXIck6QhWvUQumYzsDxuFuxosz6XAg==" saltValue="DWRvrljl2n3ZyC3naxTlfQ==" spinCount="100000" sheet="1" objects="1" scenarios="1"/>
  <sortState xmlns:xlrd2="http://schemas.microsoft.com/office/spreadsheetml/2017/richdata2" ref="AI21:AN47">
    <sortCondition ref="AI21:AI47"/>
  </sortState>
  <mergeCells count="4">
    <mergeCell ref="N20:N23"/>
    <mergeCell ref="C2:L2"/>
    <mergeCell ref="C4:L4"/>
    <mergeCell ref="B2:B4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426CED7D-A6C7-4583-9191-09535227DF69}">
      <formula1>25</formula1>
      <formula2>50</formula2>
    </dataValidation>
    <dataValidation type="whole" allowBlank="1" showInputMessage="1" showErrorMessage="1" error="Whole number only_x000a_Department stores = $50 to $100 only" sqref="C22:L22" xr:uid="{24344F25-E2D0-4A57-8261-81B3A38D5658}">
      <formula1>50</formula1>
      <formula2>100</formula2>
    </dataValidation>
    <dataValidation type="whole" allowBlank="1" showInputMessage="1" showErrorMessage="1" error="Whole number only_x000a_Specialty stores = $100 to $150 only" sqref="C23:L23" xr:uid="{8F0C9CDB-D4F5-4D55-B0DD-FF27CBB461BB}">
      <formula1>100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AF0EE-2867-4E92-BA4A-DCED74F3EB03}">
  <dimension ref="A1:AQ267"/>
  <sheetViews>
    <sheetView workbookViewId="0">
      <selection activeCell="C2" sqref="C2:L2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3" width="9.140625" style="3"/>
    <col min="44" max="16384" width="9.140625" style="4"/>
  </cols>
  <sheetData>
    <row r="1" spans="1:43" ht="15.75" thickBot="1" x14ac:dyDescent="0.3"/>
    <row r="2" spans="1:43" ht="28.5" x14ac:dyDescent="0.25">
      <c r="B2" s="100" t="s">
        <v>57</v>
      </c>
      <c r="C2" s="94" t="s">
        <v>55</v>
      </c>
      <c r="D2" s="95"/>
      <c r="E2" s="95"/>
      <c r="F2" s="95"/>
      <c r="G2" s="95"/>
      <c r="H2" s="95"/>
      <c r="I2" s="95"/>
      <c r="J2" s="95"/>
      <c r="K2" s="95"/>
      <c r="L2" s="96"/>
    </row>
    <row r="3" spans="1:43" ht="5.25" customHeight="1" x14ac:dyDescent="0.25">
      <c r="B3" s="101"/>
      <c r="C3" s="46"/>
      <c r="D3" s="47"/>
      <c r="E3" s="47"/>
      <c r="F3" s="47"/>
      <c r="G3" s="47"/>
      <c r="H3" s="47"/>
      <c r="I3" s="47"/>
      <c r="J3" s="47"/>
      <c r="K3" s="47"/>
      <c r="L3" s="48"/>
    </row>
    <row r="4" spans="1:43" ht="19.5" thickBot="1" x14ac:dyDescent="0.3">
      <c r="B4" s="102"/>
      <c r="C4" s="97" t="s">
        <v>56</v>
      </c>
      <c r="D4" s="98"/>
      <c r="E4" s="98"/>
      <c r="F4" s="98"/>
      <c r="G4" s="98"/>
      <c r="H4" s="98"/>
      <c r="I4" s="98"/>
      <c r="J4" s="98"/>
      <c r="K4" s="98"/>
      <c r="L4" s="99"/>
    </row>
    <row r="5" spans="1:43" ht="15.75" thickBot="1" x14ac:dyDescent="0.3">
      <c r="B5" s="40" t="s">
        <v>42</v>
      </c>
      <c r="C5" s="6">
        <v>10</v>
      </c>
      <c r="D5" s="6">
        <f>+C5+1</f>
        <v>11</v>
      </c>
    </row>
    <row r="6" spans="1:43" s="8" customFormat="1" ht="19.5" thickBot="1" x14ac:dyDescent="0.3">
      <c r="A6" s="7"/>
      <c r="B6" s="49" t="s">
        <v>19</v>
      </c>
      <c r="C6" s="16" t="s">
        <v>0</v>
      </c>
      <c r="D6" s="18" t="s">
        <v>1</v>
      </c>
      <c r="E6" s="16" t="s">
        <v>2</v>
      </c>
      <c r="F6" s="18" t="s">
        <v>3</v>
      </c>
      <c r="G6" s="16" t="s">
        <v>4</v>
      </c>
      <c r="H6" s="18" t="s">
        <v>5</v>
      </c>
      <c r="I6" s="16" t="s">
        <v>6</v>
      </c>
      <c r="J6" s="18" t="s">
        <v>7</v>
      </c>
      <c r="K6" s="16" t="s">
        <v>8</v>
      </c>
      <c r="L6" s="18" t="s">
        <v>9</v>
      </c>
      <c r="M6" s="17" t="s">
        <v>20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x14ac:dyDescent="0.25">
      <c r="B7" s="42" t="s">
        <v>53</v>
      </c>
      <c r="C7" s="25"/>
      <c r="D7" s="26"/>
      <c r="E7" s="25"/>
      <c r="F7" s="26"/>
      <c r="G7" s="25"/>
      <c r="H7" s="26"/>
      <c r="I7" s="25"/>
      <c r="J7" s="26"/>
      <c r="K7" s="25"/>
      <c r="L7" s="26"/>
      <c r="M7" s="27"/>
    </row>
    <row r="8" spans="1:43" x14ac:dyDescent="0.25">
      <c r="B8" s="19" t="s">
        <v>10</v>
      </c>
      <c r="C8" s="10">
        <v>1000</v>
      </c>
      <c r="D8" s="20">
        <v>1000</v>
      </c>
      <c r="E8" s="10">
        <v>1000</v>
      </c>
      <c r="F8" s="20">
        <v>1000</v>
      </c>
      <c r="G8" s="10">
        <v>1000</v>
      </c>
      <c r="H8" s="20">
        <v>1000</v>
      </c>
      <c r="I8" s="10">
        <v>1000</v>
      </c>
      <c r="J8" s="20">
        <v>1000</v>
      </c>
      <c r="K8" s="10">
        <v>1000</v>
      </c>
      <c r="L8" s="20">
        <v>1000</v>
      </c>
      <c r="M8" s="11">
        <f>SUM(C8:L8)</f>
        <v>10000</v>
      </c>
      <c r="S8" s="50">
        <f>+C16</f>
        <v>1000</v>
      </c>
      <c r="T8" s="50">
        <f t="shared" ref="T8:AB10" si="0">+D16</f>
        <v>1000</v>
      </c>
      <c r="U8" s="50">
        <f t="shared" si="0"/>
        <v>1006.8046558739305</v>
      </c>
      <c r="V8" s="50">
        <f t="shared" si="0"/>
        <v>1098.4463217192942</v>
      </c>
      <c r="W8" s="50">
        <f t="shared" si="0"/>
        <v>1211.8398177779161</v>
      </c>
      <c r="X8" s="50">
        <f t="shared" si="0"/>
        <v>1274.8731758637878</v>
      </c>
      <c r="Y8" s="50">
        <f t="shared" si="0"/>
        <v>1354.9007007997971</v>
      </c>
      <c r="Z8" s="50">
        <f t="shared" si="0"/>
        <v>1421.2195225554215</v>
      </c>
      <c r="AA8" s="50">
        <f t="shared" si="0"/>
        <v>1493.511288689574</v>
      </c>
      <c r="AB8" s="50">
        <f t="shared" si="0"/>
        <v>1538.4045167202785</v>
      </c>
      <c r="AC8" s="3">
        <f>SUM(S8:AB8)</f>
        <v>12400</v>
      </c>
    </row>
    <row r="9" spans="1:43" x14ac:dyDescent="0.25">
      <c r="B9" s="19" t="s">
        <v>11</v>
      </c>
      <c r="C9" s="10">
        <v>200</v>
      </c>
      <c r="D9" s="20">
        <v>200</v>
      </c>
      <c r="E9" s="10">
        <v>200</v>
      </c>
      <c r="F9" s="20">
        <v>200</v>
      </c>
      <c r="G9" s="10">
        <v>200</v>
      </c>
      <c r="H9" s="20">
        <v>200</v>
      </c>
      <c r="I9" s="10">
        <v>200</v>
      </c>
      <c r="J9" s="20">
        <v>200</v>
      </c>
      <c r="K9" s="10">
        <v>200</v>
      </c>
      <c r="L9" s="20">
        <v>200</v>
      </c>
      <c r="M9" s="11">
        <f t="shared" ref="M9:M19" si="1">SUM(C9:L9)</f>
        <v>2000</v>
      </c>
      <c r="S9" s="50">
        <f t="shared" ref="S9:S10" si="2">+C17</f>
        <v>200</v>
      </c>
      <c r="T9" s="50">
        <f t="shared" si="0"/>
        <v>224.27123128615574</v>
      </c>
      <c r="U9" s="50">
        <f t="shared" si="0"/>
        <v>276.8207458748725</v>
      </c>
      <c r="V9" s="50">
        <f t="shared" si="0"/>
        <v>320.91541473445977</v>
      </c>
      <c r="W9" s="50">
        <f t="shared" si="0"/>
        <v>358.42035522308748</v>
      </c>
      <c r="X9" s="50">
        <f t="shared" si="0"/>
        <v>390.69269085535171</v>
      </c>
      <c r="Y9" s="50">
        <f t="shared" si="0"/>
        <v>418.74293162172114</v>
      </c>
      <c r="Z9" s="50">
        <f t="shared" si="0"/>
        <v>443.33863158714439</v>
      </c>
      <c r="AA9" s="50">
        <f t="shared" si="0"/>
        <v>465.07302314179299</v>
      </c>
      <c r="AB9" s="50">
        <f t="shared" si="0"/>
        <v>501.72497567541529</v>
      </c>
      <c r="AC9" s="3">
        <f t="shared" ref="AC9:AC10" si="3">SUM(S9:AB9)</f>
        <v>3600.0000000000009</v>
      </c>
    </row>
    <row r="10" spans="1:43" ht="15.75" thickBot="1" x14ac:dyDescent="0.3">
      <c r="B10" s="24" t="s">
        <v>12</v>
      </c>
      <c r="C10" s="28">
        <v>125</v>
      </c>
      <c r="D10" s="29">
        <v>140</v>
      </c>
      <c r="E10" s="28">
        <v>210</v>
      </c>
      <c r="F10" s="29">
        <v>250</v>
      </c>
      <c r="G10" s="28">
        <v>280</v>
      </c>
      <c r="H10" s="29">
        <v>300</v>
      </c>
      <c r="I10" s="28">
        <v>315</v>
      </c>
      <c r="J10" s="29">
        <v>333</v>
      </c>
      <c r="K10" s="28">
        <v>345</v>
      </c>
      <c r="L10" s="29">
        <v>360</v>
      </c>
      <c r="M10" s="30">
        <f t="shared" si="1"/>
        <v>2658</v>
      </c>
      <c r="S10" s="50">
        <f t="shared" si="2"/>
        <v>321.52712484921869</v>
      </c>
      <c r="T10" s="50">
        <f t="shared" si="0"/>
        <v>345.28224532656333</v>
      </c>
      <c r="U10" s="50">
        <f t="shared" si="0"/>
        <v>423.39466639450205</v>
      </c>
      <c r="V10" s="50">
        <f t="shared" si="0"/>
        <v>470.93769631033808</v>
      </c>
      <c r="W10" s="50">
        <f t="shared" si="0"/>
        <v>507.97355143077766</v>
      </c>
      <c r="X10" s="50">
        <f t="shared" si="0"/>
        <v>534.55541427168976</v>
      </c>
      <c r="Y10" s="50">
        <f t="shared" si="0"/>
        <v>555.72904469068521</v>
      </c>
      <c r="Z10" s="50">
        <f t="shared" si="0"/>
        <v>579.5340542889403</v>
      </c>
      <c r="AA10" s="50">
        <f t="shared" si="0"/>
        <v>597.00492401734027</v>
      </c>
      <c r="AB10" s="50">
        <f t="shared" si="0"/>
        <v>622.06127841994453</v>
      </c>
      <c r="AC10" s="3">
        <f t="shared" si="3"/>
        <v>4958.0000000000009</v>
      </c>
    </row>
    <row r="11" spans="1:43" x14ac:dyDescent="0.25">
      <c r="B11" s="42" t="s">
        <v>43</v>
      </c>
      <c r="C11" s="31"/>
      <c r="D11" s="32"/>
      <c r="E11" s="31"/>
      <c r="F11" s="32"/>
      <c r="G11" s="31"/>
      <c r="H11" s="32"/>
      <c r="I11" s="31"/>
      <c r="J11" s="32"/>
      <c r="K11" s="31"/>
      <c r="L11" s="32"/>
      <c r="M11" s="33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43" x14ac:dyDescent="0.25">
      <c r="B12" s="19" t="s">
        <v>10</v>
      </c>
      <c r="C12" s="12">
        <f>+'Round 1'!C42</f>
        <v>0</v>
      </c>
      <c r="D12" s="21">
        <f>+'Round 1'!D42</f>
        <v>0</v>
      </c>
      <c r="E12" s="12">
        <f>+'Round 1'!E42</f>
        <v>6.8046558739305283</v>
      </c>
      <c r="F12" s="21">
        <f>+'Round 1'!F42</f>
        <v>98.446321719294133</v>
      </c>
      <c r="G12" s="12">
        <f>+'Round 1'!G42</f>
        <v>211.8398177779161</v>
      </c>
      <c r="H12" s="21">
        <f>+'Round 1'!H42</f>
        <v>274.87317586378765</v>
      </c>
      <c r="I12" s="12">
        <f>+'Round 1'!I42</f>
        <v>354.90070079979705</v>
      </c>
      <c r="J12" s="21">
        <f>+'Round 1'!J42</f>
        <v>421.21952255542158</v>
      </c>
      <c r="K12" s="12">
        <f>+'Round 1'!K42</f>
        <v>493.51128868957414</v>
      </c>
      <c r="L12" s="21">
        <f>+'Round 1'!L42</f>
        <v>538.40451672027848</v>
      </c>
      <c r="M12" s="11">
        <f>SUM(C12:L12)</f>
        <v>2399.9999999999995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43" x14ac:dyDescent="0.25">
      <c r="B13" s="19" t="s">
        <v>11</v>
      </c>
      <c r="C13" s="12">
        <f>+'Round 1'!C43</f>
        <v>0</v>
      </c>
      <c r="D13" s="21">
        <f>+'Round 1'!D43</f>
        <v>24.271231286155739</v>
      </c>
      <c r="E13" s="12">
        <f>+'Round 1'!E43</f>
        <v>76.8207458748725</v>
      </c>
      <c r="F13" s="21">
        <f>+'Round 1'!F43</f>
        <v>120.91541473445977</v>
      </c>
      <c r="G13" s="12">
        <f>+'Round 1'!G43</f>
        <v>158.42035522308748</v>
      </c>
      <c r="H13" s="21">
        <f>+'Round 1'!H43</f>
        <v>190.69269085535171</v>
      </c>
      <c r="I13" s="12">
        <f>+'Round 1'!I43</f>
        <v>218.74293162172114</v>
      </c>
      <c r="J13" s="21">
        <f>+'Round 1'!J43</f>
        <v>243.33863158714439</v>
      </c>
      <c r="K13" s="12">
        <f>+'Round 1'!K43</f>
        <v>265.07302314179299</v>
      </c>
      <c r="L13" s="21">
        <f>+'Round 1'!L43</f>
        <v>301.72497567541529</v>
      </c>
      <c r="M13" s="11">
        <f t="shared" ref="M13:M14" si="4">SUM(C13:L13)</f>
        <v>1600.0000000000009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43" ht="15.75" thickBot="1" x14ac:dyDescent="0.3">
      <c r="B14" s="24" t="s">
        <v>12</v>
      </c>
      <c r="C14" s="34">
        <f>+'Round 1'!C44</f>
        <v>196.52712484921869</v>
      </c>
      <c r="D14" s="35">
        <f>+'Round 1'!D44</f>
        <v>205.28224532656333</v>
      </c>
      <c r="E14" s="34">
        <f>+'Round 1'!E44</f>
        <v>213.39466639450205</v>
      </c>
      <c r="F14" s="35">
        <f>+'Round 1'!F44</f>
        <v>220.93769631033808</v>
      </c>
      <c r="G14" s="34">
        <f>+'Round 1'!G44</f>
        <v>227.97355143077766</v>
      </c>
      <c r="H14" s="35">
        <f>+'Round 1'!H44</f>
        <v>234.55541427168976</v>
      </c>
      <c r="I14" s="34">
        <f>+'Round 1'!I44</f>
        <v>240.72904469068516</v>
      </c>
      <c r="J14" s="35">
        <f>+'Round 1'!J44</f>
        <v>246.53405428894027</v>
      </c>
      <c r="K14" s="34">
        <f>+'Round 1'!K44</f>
        <v>252.00492401734027</v>
      </c>
      <c r="L14" s="35">
        <f>+'Round 1'!L44</f>
        <v>262.06127841994453</v>
      </c>
      <c r="M14" s="30">
        <f t="shared" si="4"/>
        <v>2300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43" x14ac:dyDescent="0.25">
      <c r="B15" s="42" t="s">
        <v>14</v>
      </c>
      <c r="C15" s="31"/>
      <c r="D15" s="32"/>
      <c r="E15" s="31"/>
      <c r="F15" s="32"/>
      <c r="G15" s="31"/>
      <c r="H15" s="32"/>
      <c r="I15" s="31"/>
      <c r="J15" s="32"/>
      <c r="K15" s="31"/>
      <c r="L15" s="32"/>
      <c r="M15" s="33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43" x14ac:dyDescent="0.25">
      <c r="B16" s="19" t="s">
        <v>10</v>
      </c>
      <c r="C16" s="12">
        <f>+C8+C12</f>
        <v>1000</v>
      </c>
      <c r="D16" s="21">
        <f t="shared" ref="D16:L16" si="5">+D8+D12</f>
        <v>1000</v>
      </c>
      <c r="E16" s="12">
        <f t="shared" si="5"/>
        <v>1006.8046558739305</v>
      </c>
      <c r="F16" s="21">
        <f t="shared" si="5"/>
        <v>1098.4463217192942</v>
      </c>
      <c r="G16" s="12">
        <f t="shared" si="5"/>
        <v>1211.8398177779161</v>
      </c>
      <c r="H16" s="21">
        <f t="shared" si="5"/>
        <v>1274.8731758637878</v>
      </c>
      <c r="I16" s="12">
        <f t="shared" si="5"/>
        <v>1354.9007007997971</v>
      </c>
      <c r="J16" s="21">
        <f t="shared" si="5"/>
        <v>1421.2195225554215</v>
      </c>
      <c r="K16" s="12">
        <f t="shared" si="5"/>
        <v>1493.511288689574</v>
      </c>
      <c r="L16" s="21">
        <f t="shared" si="5"/>
        <v>1538.4045167202785</v>
      </c>
      <c r="M16" s="11">
        <f>SUM(C16:L16)</f>
        <v>12400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40" x14ac:dyDescent="0.25">
      <c r="B17" s="19" t="s">
        <v>11</v>
      </c>
      <c r="C17" s="12">
        <f t="shared" ref="C17:L18" si="6">+C9+C13</f>
        <v>200</v>
      </c>
      <c r="D17" s="21">
        <f t="shared" si="6"/>
        <v>224.27123128615574</v>
      </c>
      <c r="E17" s="12">
        <f t="shared" si="6"/>
        <v>276.8207458748725</v>
      </c>
      <c r="F17" s="21">
        <f t="shared" si="6"/>
        <v>320.91541473445977</v>
      </c>
      <c r="G17" s="12">
        <f t="shared" si="6"/>
        <v>358.42035522308748</v>
      </c>
      <c r="H17" s="21">
        <f t="shared" si="6"/>
        <v>390.69269085535171</v>
      </c>
      <c r="I17" s="12">
        <f t="shared" si="6"/>
        <v>418.74293162172114</v>
      </c>
      <c r="J17" s="21">
        <f t="shared" si="6"/>
        <v>443.33863158714439</v>
      </c>
      <c r="K17" s="12">
        <f t="shared" si="6"/>
        <v>465.07302314179299</v>
      </c>
      <c r="L17" s="21">
        <f t="shared" si="6"/>
        <v>501.72497567541529</v>
      </c>
      <c r="M17" s="11">
        <f t="shared" ref="M17:M18" si="7">SUM(C17:L17)</f>
        <v>3600.0000000000009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40" ht="15.75" thickBot="1" x14ac:dyDescent="0.3">
      <c r="B18" s="19" t="s">
        <v>12</v>
      </c>
      <c r="C18" s="12">
        <f t="shared" si="6"/>
        <v>321.52712484921869</v>
      </c>
      <c r="D18" s="21">
        <f t="shared" si="6"/>
        <v>345.28224532656333</v>
      </c>
      <c r="E18" s="12">
        <f t="shared" si="6"/>
        <v>423.39466639450205</v>
      </c>
      <c r="F18" s="21">
        <f t="shared" si="6"/>
        <v>470.93769631033808</v>
      </c>
      <c r="G18" s="12">
        <f t="shared" si="6"/>
        <v>507.97355143077766</v>
      </c>
      <c r="H18" s="21">
        <f t="shared" si="6"/>
        <v>534.55541427168976</v>
      </c>
      <c r="I18" s="12">
        <f t="shared" si="6"/>
        <v>555.72904469068521</v>
      </c>
      <c r="J18" s="21">
        <f t="shared" si="6"/>
        <v>579.5340542889403</v>
      </c>
      <c r="K18" s="12">
        <f t="shared" si="6"/>
        <v>597.00492401734027</v>
      </c>
      <c r="L18" s="21">
        <f t="shared" si="6"/>
        <v>622.06127841994453</v>
      </c>
      <c r="M18" s="11">
        <f t="shared" si="7"/>
        <v>4958.0000000000009</v>
      </c>
      <c r="P18" s="3" t="s">
        <v>138</v>
      </c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40" ht="15.75" thickBot="1" x14ac:dyDescent="0.3">
      <c r="B19" s="134" t="s">
        <v>14</v>
      </c>
      <c r="C19" s="127">
        <f>SUM(C16:C18)</f>
        <v>1521.5271248492186</v>
      </c>
      <c r="D19" s="128">
        <f t="shared" ref="D19:L19" si="8">SUM(D16:D18)</f>
        <v>1569.5534766127191</v>
      </c>
      <c r="E19" s="127">
        <f t="shared" si="8"/>
        <v>1707.0200681433053</v>
      </c>
      <c r="F19" s="128">
        <f t="shared" si="8"/>
        <v>1890.2994327640922</v>
      </c>
      <c r="G19" s="127">
        <f t="shared" si="8"/>
        <v>2078.2337244317814</v>
      </c>
      <c r="H19" s="128">
        <f t="shared" si="8"/>
        <v>2200.1212809908293</v>
      </c>
      <c r="I19" s="127">
        <f t="shared" si="8"/>
        <v>2329.3726771122037</v>
      </c>
      <c r="J19" s="128">
        <f t="shared" si="8"/>
        <v>2444.0922084315062</v>
      </c>
      <c r="K19" s="127">
        <f t="shared" si="8"/>
        <v>2555.5892358487072</v>
      </c>
      <c r="L19" s="128">
        <f t="shared" si="8"/>
        <v>2662.1907708156386</v>
      </c>
      <c r="M19" s="129">
        <f t="shared" si="1"/>
        <v>20958.000000000004</v>
      </c>
    </row>
    <row r="20" spans="1:40" ht="15" customHeight="1" x14ac:dyDescent="0.25">
      <c r="B20" s="42" t="s">
        <v>13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7"/>
      <c r="N20" s="91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19" t="s">
        <v>10</v>
      </c>
      <c r="C21" s="13">
        <v>25</v>
      </c>
      <c r="D21" s="22">
        <v>27</v>
      </c>
      <c r="E21" s="13">
        <v>30</v>
      </c>
      <c r="F21" s="22">
        <v>32</v>
      </c>
      <c r="G21" s="13">
        <v>35</v>
      </c>
      <c r="H21" s="22">
        <v>37</v>
      </c>
      <c r="I21" s="13">
        <v>40</v>
      </c>
      <c r="J21" s="22">
        <v>43</v>
      </c>
      <c r="K21" s="13">
        <v>47</v>
      </c>
      <c r="L21" s="22">
        <v>50</v>
      </c>
      <c r="M21" s="9">
        <f>+AE25</f>
        <v>38</v>
      </c>
      <c r="N21" s="92"/>
      <c r="S21" s="50">
        <f>+C21</f>
        <v>25</v>
      </c>
      <c r="T21" s="50">
        <f t="shared" ref="T21:AB23" si="9">+D21</f>
        <v>27</v>
      </c>
      <c r="U21" s="50">
        <f t="shared" si="9"/>
        <v>30</v>
      </c>
      <c r="V21" s="50">
        <f t="shared" si="9"/>
        <v>32</v>
      </c>
      <c r="W21" s="50">
        <f t="shared" si="9"/>
        <v>35</v>
      </c>
      <c r="X21" s="50">
        <f t="shared" si="9"/>
        <v>37</v>
      </c>
      <c r="Y21" s="50">
        <f t="shared" si="9"/>
        <v>40</v>
      </c>
      <c r="Z21" s="50">
        <f t="shared" si="9"/>
        <v>43</v>
      </c>
      <c r="AA21" s="50">
        <f t="shared" si="9"/>
        <v>47</v>
      </c>
      <c r="AB21" s="50">
        <f t="shared" si="9"/>
        <v>50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19" t="s">
        <v>11</v>
      </c>
      <c r="C22" s="13">
        <v>50</v>
      </c>
      <c r="D22" s="22">
        <v>55</v>
      </c>
      <c r="E22" s="13">
        <v>60</v>
      </c>
      <c r="F22" s="22">
        <v>65</v>
      </c>
      <c r="G22" s="13">
        <v>70</v>
      </c>
      <c r="H22" s="22">
        <v>75</v>
      </c>
      <c r="I22" s="13">
        <v>80</v>
      </c>
      <c r="J22" s="22">
        <v>85</v>
      </c>
      <c r="K22" s="13">
        <v>90</v>
      </c>
      <c r="L22" s="22">
        <v>100</v>
      </c>
      <c r="M22" s="9">
        <f t="shared" ref="M22:M23" si="10">+AE26</f>
        <v>77</v>
      </c>
      <c r="N22" s="92"/>
      <c r="S22" s="50">
        <f t="shared" ref="S22:S23" si="11">+C22</f>
        <v>50</v>
      </c>
      <c r="T22" s="50">
        <f t="shared" si="9"/>
        <v>55</v>
      </c>
      <c r="U22" s="50">
        <f t="shared" si="9"/>
        <v>60</v>
      </c>
      <c r="V22" s="50">
        <f t="shared" si="9"/>
        <v>65</v>
      </c>
      <c r="W22" s="50">
        <f t="shared" si="9"/>
        <v>70</v>
      </c>
      <c r="X22" s="50">
        <f t="shared" si="9"/>
        <v>75</v>
      </c>
      <c r="Y22" s="50">
        <f t="shared" si="9"/>
        <v>80</v>
      </c>
      <c r="Z22" s="50">
        <f t="shared" si="9"/>
        <v>85</v>
      </c>
      <c r="AA22" s="50">
        <f t="shared" si="9"/>
        <v>90</v>
      </c>
      <c r="AB22" s="50">
        <f t="shared" si="9"/>
        <v>100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4" t="s">
        <v>12</v>
      </c>
      <c r="C23" s="36">
        <v>100</v>
      </c>
      <c r="D23" s="37">
        <v>105</v>
      </c>
      <c r="E23" s="36">
        <v>110</v>
      </c>
      <c r="F23" s="37">
        <v>115</v>
      </c>
      <c r="G23" s="36">
        <v>120</v>
      </c>
      <c r="H23" s="37">
        <v>125</v>
      </c>
      <c r="I23" s="36">
        <v>130</v>
      </c>
      <c r="J23" s="37">
        <v>135</v>
      </c>
      <c r="K23" s="36">
        <v>140</v>
      </c>
      <c r="L23" s="37">
        <v>150</v>
      </c>
      <c r="M23" s="15">
        <f t="shared" si="10"/>
        <v>126</v>
      </c>
      <c r="N23" s="93"/>
      <c r="S23" s="50">
        <f t="shared" si="11"/>
        <v>100</v>
      </c>
      <c r="T23" s="50">
        <f t="shared" si="9"/>
        <v>105</v>
      </c>
      <c r="U23" s="50">
        <f t="shared" si="9"/>
        <v>110</v>
      </c>
      <c r="V23" s="50">
        <f t="shared" si="9"/>
        <v>115</v>
      </c>
      <c r="W23" s="50">
        <f t="shared" si="9"/>
        <v>120</v>
      </c>
      <c r="X23" s="50">
        <f t="shared" si="9"/>
        <v>125</v>
      </c>
      <c r="Y23" s="50">
        <f t="shared" si="9"/>
        <v>130</v>
      </c>
      <c r="Z23" s="50">
        <f t="shared" si="9"/>
        <v>135</v>
      </c>
      <c r="AA23" s="50">
        <f t="shared" si="9"/>
        <v>140</v>
      </c>
      <c r="AB23" s="50">
        <f t="shared" si="9"/>
        <v>150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2" t="s">
        <v>15</v>
      </c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7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19" t="s">
        <v>35</v>
      </c>
      <c r="C25" s="12">
        <f t="shared" ref="C25:L25" si="12">+C8*$A25</f>
        <v>10000</v>
      </c>
      <c r="D25" s="21">
        <f t="shared" si="12"/>
        <v>10000</v>
      </c>
      <c r="E25" s="12">
        <f t="shared" si="12"/>
        <v>10000</v>
      </c>
      <c r="F25" s="21">
        <f t="shared" si="12"/>
        <v>10000</v>
      </c>
      <c r="G25" s="12">
        <f t="shared" si="12"/>
        <v>10000</v>
      </c>
      <c r="H25" s="21">
        <f t="shared" si="12"/>
        <v>10000</v>
      </c>
      <c r="I25" s="12">
        <f t="shared" si="12"/>
        <v>10000</v>
      </c>
      <c r="J25" s="21">
        <f t="shared" si="12"/>
        <v>10000</v>
      </c>
      <c r="K25" s="12">
        <f t="shared" si="12"/>
        <v>10000</v>
      </c>
      <c r="L25" s="21">
        <f t="shared" si="12"/>
        <v>10000</v>
      </c>
      <c r="M25" s="11">
        <f>SUM(C25:L25)</f>
        <v>100000</v>
      </c>
      <c r="S25" s="3">
        <f>+S21*S8</f>
        <v>25000</v>
      </c>
      <c r="T25" s="3">
        <f t="shared" ref="T25:AB25" si="13">+T21*T8</f>
        <v>27000</v>
      </c>
      <c r="U25" s="3">
        <f t="shared" si="13"/>
        <v>30204.139676217917</v>
      </c>
      <c r="V25" s="3">
        <f t="shared" si="13"/>
        <v>35150.282295017416</v>
      </c>
      <c r="W25" s="3">
        <f t="shared" si="13"/>
        <v>42414.393622227064</v>
      </c>
      <c r="X25" s="3">
        <f t="shared" si="13"/>
        <v>47170.307506960147</v>
      </c>
      <c r="Y25" s="3">
        <f t="shared" si="13"/>
        <v>54196.028031991882</v>
      </c>
      <c r="Z25" s="3">
        <f t="shared" si="13"/>
        <v>61112.439469883124</v>
      </c>
      <c r="AA25" s="3">
        <f t="shared" si="13"/>
        <v>70195.030568409973</v>
      </c>
      <c r="AB25" s="3">
        <f t="shared" si="13"/>
        <v>76920.225836013924</v>
      </c>
      <c r="AC25" s="3">
        <f>SUM(S25:AB25)</f>
        <v>469362.84700672142</v>
      </c>
      <c r="AD25" s="3">
        <f>IFERROR(AC25/AC8,0)</f>
        <v>37.851842500542048</v>
      </c>
      <c r="AE25" s="3">
        <f>ROUND(AD25,0)</f>
        <v>38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19" t="s">
        <v>36</v>
      </c>
      <c r="C26" s="12">
        <f t="shared" ref="C26:L26" si="14">+C9*$A26</f>
        <v>5000</v>
      </c>
      <c r="D26" s="21">
        <f t="shared" si="14"/>
        <v>5000</v>
      </c>
      <c r="E26" s="12">
        <f t="shared" si="14"/>
        <v>5000</v>
      </c>
      <c r="F26" s="21">
        <f t="shared" si="14"/>
        <v>5000</v>
      </c>
      <c r="G26" s="12">
        <f t="shared" si="14"/>
        <v>5000</v>
      </c>
      <c r="H26" s="21">
        <f t="shared" si="14"/>
        <v>5000</v>
      </c>
      <c r="I26" s="12">
        <f t="shared" si="14"/>
        <v>5000</v>
      </c>
      <c r="J26" s="21">
        <f t="shared" si="14"/>
        <v>5000</v>
      </c>
      <c r="K26" s="12">
        <f t="shared" si="14"/>
        <v>5000</v>
      </c>
      <c r="L26" s="21">
        <f t="shared" si="14"/>
        <v>5000</v>
      </c>
      <c r="M26" s="11">
        <f t="shared" ref="M26:M29" si="15">SUM(C26:L26)</f>
        <v>50000</v>
      </c>
      <c r="S26" s="3">
        <f>+S22*S9</f>
        <v>10000</v>
      </c>
      <c r="T26" s="3">
        <f t="shared" ref="T26:AB26" si="16">+T22*T9</f>
        <v>12334.917720738566</v>
      </c>
      <c r="U26" s="3">
        <f t="shared" si="16"/>
        <v>16609.244752492348</v>
      </c>
      <c r="V26" s="3">
        <f t="shared" si="16"/>
        <v>20859.501957739885</v>
      </c>
      <c r="W26" s="3">
        <f t="shared" si="16"/>
        <v>25089.424865616125</v>
      </c>
      <c r="X26" s="3">
        <f t="shared" si="16"/>
        <v>29301.95181415138</v>
      </c>
      <c r="Y26" s="3">
        <f t="shared" si="16"/>
        <v>33499.434529737693</v>
      </c>
      <c r="Z26" s="3">
        <f t="shared" si="16"/>
        <v>37683.78368490727</v>
      </c>
      <c r="AA26" s="3">
        <f t="shared" si="16"/>
        <v>41856.57208276137</v>
      </c>
      <c r="AB26" s="3">
        <f t="shared" si="16"/>
        <v>50172.497567541526</v>
      </c>
      <c r="AC26" s="3">
        <f t="shared" ref="AC26:AC27" si="17">SUM(S26:AB26)</f>
        <v>277407.32897568622</v>
      </c>
      <c r="AD26" s="3">
        <f>IFERROR(AC26/AC9,0)</f>
        <v>77.057591382135044</v>
      </c>
      <c r="AE26" s="3">
        <f t="shared" ref="AE26:AE27" si="18">ROUND(AD26,0)</f>
        <v>77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19" t="s">
        <v>37</v>
      </c>
      <c r="C27" s="12">
        <f t="shared" ref="C27:L27" si="19">+C10*$A27</f>
        <v>5000</v>
      </c>
      <c r="D27" s="21">
        <f t="shared" si="19"/>
        <v>5600</v>
      </c>
      <c r="E27" s="12">
        <f t="shared" si="19"/>
        <v>8400</v>
      </c>
      <c r="F27" s="21">
        <f t="shared" si="19"/>
        <v>10000</v>
      </c>
      <c r="G27" s="12">
        <f t="shared" si="19"/>
        <v>11200</v>
      </c>
      <c r="H27" s="21">
        <f t="shared" si="19"/>
        <v>12000</v>
      </c>
      <c r="I27" s="12">
        <f t="shared" si="19"/>
        <v>12600</v>
      </c>
      <c r="J27" s="21">
        <f t="shared" si="19"/>
        <v>13320</v>
      </c>
      <c r="K27" s="12">
        <f t="shared" si="19"/>
        <v>13800</v>
      </c>
      <c r="L27" s="21">
        <f t="shared" si="19"/>
        <v>14400</v>
      </c>
      <c r="M27" s="11">
        <f t="shared" si="15"/>
        <v>106320</v>
      </c>
      <c r="S27" s="3">
        <f>+S23*S10</f>
        <v>32152.712484921871</v>
      </c>
      <c r="T27" s="3">
        <f t="shared" ref="T27:AB27" si="20">+T23*T10</f>
        <v>36254.635759289151</v>
      </c>
      <c r="U27" s="3">
        <f t="shared" si="20"/>
        <v>46573.413303395224</v>
      </c>
      <c r="V27" s="3">
        <f t="shared" si="20"/>
        <v>54157.835075688883</v>
      </c>
      <c r="W27" s="3">
        <f t="shared" si="20"/>
        <v>60956.826171693319</v>
      </c>
      <c r="X27" s="3">
        <f t="shared" si="20"/>
        <v>66819.426783961215</v>
      </c>
      <c r="Y27" s="3">
        <f t="shared" si="20"/>
        <v>72244.775809789076</v>
      </c>
      <c r="Z27" s="3">
        <f t="shared" si="20"/>
        <v>78237.097329006938</v>
      </c>
      <c r="AA27" s="3">
        <f t="shared" si="20"/>
        <v>83580.689362427642</v>
      </c>
      <c r="AB27" s="3">
        <f t="shared" si="20"/>
        <v>93309.191762991686</v>
      </c>
      <c r="AC27" s="3">
        <f t="shared" si="17"/>
        <v>624286.60384316498</v>
      </c>
      <c r="AD27" s="3">
        <f>IFERROR(AC27/AC10,0)</f>
        <v>125.91500682597113</v>
      </c>
      <c r="AE27" s="3">
        <f t="shared" si="18"/>
        <v>126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19" t="s">
        <v>58</v>
      </c>
      <c r="C28" s="12">
        <f>ROUND('Round 1'!C42*1+'Round 1'!C43*2.5+'Round 1'!C44*4,0)</f>
        <v>786</v>
      </c>
      <c r="D28" s="21">
        <f>ROUND('Round 1'!D42*1+'Round 1'!D43*2.5+'Round 1'!D44*4,0)</f>
        <v>882</v>
      </c>
      <c r="E28" s="12">
        <f>ROUND('Round 1'!E42*1+'Round 1'!E43*2.5+'Round 1'!E44*4,0)</f>
        <v>1052</v>
      </c>
      <c r="F28" s="21">
        <f>ROUND('Round 1'!F42*1+'Round 1'!F43*2.5+'Round 1'!F44*4,0)</f>
        <v>1284</v>
      </c>
      <c r="G28" s="12">
        <f>ROUND('Round 1'!G42*1+'Round 1'!G43*2.5+'Round 1'!G44*4,0)</f>
        <v>1520</v>
      </c>
      <c r="H28" s="21">
        <f>ROUND('Round 1'!H42*1+'Round 1'!H43*2.5+'Round 1'!H44*4,0)</f>
        <v>1690</v>
      </c>
      <c r="I28" s="12">
        <f>ROUND('Round 1'!I42*1+'Round 1'!I43*2.5+'Round 1'!I44*4,0)</f>
        <v>1865</v>
      </c>
      <c r="J28" s="21">
        <f>ROUND('Round 1'!J42*1+'Round 1'!J43*2.5+'Round 1'!J44*4,0)</f>
        <v>2016</v>
      </c>
      <c r="K28" s="12">
        <f>ROUND('Round 1'!K42*1+'Round 1'!K43*2.5+'Round 1'!K44*4,0)</f>
        <v>2164</v>
      </c>
      <c r="L28" s="21">
        <f>ROUND('Round 1'!L42*1+'Round 1'!L43*2.5+'Round 1'!L44*4,0)</f>
        <v>2341</v>
      </c>
      <c r="M28" s="11">
        <f t="shared" si="15"/>
        <v>15600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3" t="s">
        <v>18</v>
      </c>
      <c r="C29" s="34">
        <f>IF($D5&gt;C63,5000,"N/A")</f>
        <v>5000</v>
      </c>
      <c r="D29" s="35">
        <f t="shared" ref="D29:L29" si="21">IF($D5&gt;D63,5000,"N/A")</f>
        <v>5000</v>
      </c>
      <c r="E29" s="34">
        <f t="shared" si="21"/>
        <v>5000</v>
      </c>
      <c r="F29" s="35">
        <f t="shared" si="21"/>
        <v>5000</v>
      </c>
      <c r="G29" s="34">
        <f t="shared" si="21"/>
        <v>5000</v>
      </c>
      <c r="H29" s="35">
        <f t="shared" si="21"/>
        <v>5000</v>
      </c>
      <c r="I29" s="34">
        <f t="shared" si="21"/>
        <v>5000</v>
      </c>
      <c r="J29" s="35">
        <f t="shared" si="21"/>
        <v>5000</v>
      </c>
      <c r="K29" s="34">
        <f t="shared" si="21"/>
        <v>5000</v>
      </c>
      <c r="L29" s="35">
        <f t="shared" si="21"/>
        <v>5000</v>
      </c>
      <c r="M29" s="30">
        <f t="shared" si="15"/>
        <v>50000</v>
      </c>
      <c r="S29" s="3">
        <f>IF(AND(S8=0,S21=0),1,0)</f>
        <v>0</v>
      </c>
      <c r="T29" s="3">
        <f t="shared" ref="T29:AB29" si="22">IF(AND(T8=0,T21=0),1,0)</f>
        <v>0</v>
      </c>
      <c r="U29" s="3">
        <f t="shared" si="22"/>
        <v>0</v>
      </c>
      <c r="V29" s="3">
        <f t="shared" si="22"/>
        <v>0</v>
      </c>
      <c r="W29" s="3">
        <f t="shared" si="22"/>
        <v>0</v>
      </c>
      <c r="X29" s="3">
        <f t="shared" si="22"/>
        <v>0</v>
      </c>
      <c r="Y29" s="3">
        <f t="shared" si="22"/>
        <v>0</v>
      </c>
      <c r="Z29" s="3">
        <f t="shared" si="22"/>
        <v>0</v>
      </c>
      <c r="AA29" s="3">
        <f t="shared" si="22"/>
        <v>0</v>
      </c>
      <c r="AB29" s="3">
        <f t="shared" si="22"/>
        <v>0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ht="15.75" thickBot="1" x14ac:dyDescent="0.3">
      <c r="B30" s="62" t="s">
        <v>17</v>
      </c>
      <c r="C30" s="127">
        <f>SUM(C25:C29)</f>
        <v>25786</v>
      </c>
      <c r="D30" s="128">
        <f t="shared" ref="D30:L30" si="23">SUM(D25:D29)</f>
        <v>26482</v>
      </c>
      <c r="E30" s="127">
        <f t="shared" si="23"/>
        <v>29452</v>
      </c>
      <c r="F30" s="128">
        <f t="shared" si="23"/>
        <v>31284</v>
      </c>
      <c r="G30" s="127">
        <f t="shared" si="23"/>
        <v>32720</v>
      </c>
      <c r="H30" s="128">
        <f t="shared" si="23"/>
        <v>33690</v>
      </c>
      <c r="I30" s="127">
        <f t="shared" si="23"/>
        <v>34465</v>
      </c>
      <c r="J30" s="128">
        <f t="shared" si="23"/>
        <v>35336</v>
      </c>
      <c r="K30" s="127">
        <f t="shared" si="23"/>
        <v>35964</v>
      </c>
      <c r="L30" s="128">
        <f t="shared" si="23"/>
        <v>36741</v>
      </c>
      <c r="M30" s="11"/>
      <c r="S30" s="3">
        <f>IF(AND(S9=0,S22=0),1,0)</f>
        <v>0</v>
      </c>
      <c r="T30" s="3">
        <f t="shared" ref="T30:AB30" si="24">IF(AND(T9=0,T22=0),1,0)</f>
        <v>0</v>
      </c>
      <c r="U30" s="3">
        <f t="shared" si="24"/>
        <v>0</v>
      </c>
      <c r="V30" s="3">
        <f t="shared" si="24"/>
        <v>0</v>
      </c>
      <c r="W30" s="3">
        <f t="shared" si="24"/>
        <v>0</v>
      </c>
      <c r="X30" s="3">
        <f t="shared" si="24"/>
        <v>0</v>
      </c>
      <c r="Y30" s="3">
        <f t="shared" si="24"/>
        <v>0</v>
      </c>
      <c r="Z30" s="3">
        <f t="shared" si="24"/>
        <v>0</v>
      </c>
      <c r="AA30" s="3">
        <f t="shared" si="24"/>
        <v>0</v>
      </c>
      <c r="AB30" s="3">
        <f t="shared" si="24"/>
        <v>0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19" t="s">
        <v>54</v>
      </c>
      <c r="C31" s="12">
        <f>MAX(+'Round 1'!C53,50000)</f>
        <v>50000</v>
      </c>
      <c r="D31" s="21">
        <f>MAX(+'Round 1'!D53,50000)</f>
        <v>50000</v>
      </c>
      <c r="E31" s="12">
        <f>MAX(+'Round 1'!E53,50000)</f>
        <v>50000</v>
      </c>
      <c r="F31" s="21">
        <f>MAX(+'Round 1'!F53,50000)</f>
        <v>50000</v>
      </c>
      <c r="G31" s="12">
        <f>MAX(+'Round 1'!G53,50000)</f>
        <v>50000</v>
      </c>
      <c r="H31" s="21">
        <f>MAX(+'Round 1'!H53,50000)</f>
        <v>50000</v>
      </c>
      <c r="I31" s="12">
        <f>MAX(+'Round 1'!I53,50000)</f>
        <v>50000</v>
      </c>
      <c r="J31" s="21">
        <f>MAX(+'Round 1'!J53,50000)</f>
        <v>50000</v>
      </c>
      <c r="K31" s="12">
        <f>MAX(+'Round 1'!K53,50000)</f>
        <v>50000</v>
      </c>
      <c r="L31" s="21">
        <f>MAX(+'Round 1'!L53,50000)</f>
        <v>50000</v>
      </c>
      <c r="M31" s="9"/>
      <c r="S31" s="3">
        <f>IF(AND(S10=0,S23=0),1,0)</f>
        <v>0</v>
      </c>
      <c r="T31" s="3">
        <f t="shared" ref="T31:AB31" si="25">IF(AND(T10=0,T23=0),1,0)</f>
        <v>0</v>
      </c>
      <c r="U31" s="3">
        <f t="shared" si="25"/>
        <v>0</v>
      </c>
      <c r="V31" s="3">
        <f t="shared" si="25"/>
        <v>0</v>
      </c>
      <c r="W31" s="3">
        <f t="shared" si="25"/>
        <v>0</v>
      </c>
      <c r="X31" s="3">
        <f t="shared" si="25"/>
        <v>0</v>
      </c>
      <c r="Y31" s="3">
        <f t="shared" si="25"/>
        <v>0</v>
      </c>
      <c r="Z31" s="3">
        <f t="shared" si="25"/>
        <v>0</v>
      </c>
      <c r="AA31" s="3">
        <f t="shared" si="25"/>
        <v>0</v>
      </c>
      <c r="AB31" s="3">
        <f t="shared" si="25"/>
        <v>0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19" t="s">
        <v>38</v>
      </c>
      <c r="C32" s="14" t="str">
        <f>IF(C30&gt;C31,"Over","OK")</f>
        <v>OK</v>
      </c>
      <c r="D32" s="23" t="str">
        <f t="shared" ref="D32:L32" si="26">IF(D30&gt;D31,"Over","OK")</f>
        <v>OK</v>
      </c>
      <c r="E32" s="14" t="str">
        <f t="shared" si="26"/>
        <v>OK</v>
      </c>
      <c r="F32" s="23" t="str">
        <f t="shared" si="26"/>
        <v>OK</v>
      </c>
      <c r="G32" s="14" t="str">
        <f t="shared" si="26"/>
        <v>OK</v>
      </c>
      <c r="H32" s="23" t="str">
        <f t="shared" si="26"/>
        <v>OK</v>
      </c>
      <c r="I32" s="14" t="str">
        <f t="shared" si="26"/>
        <v>OK</v>
      </c>
      <c r="J32" s="23" t="str">
        <f t="shared" si="26"/>
        <v>OK</v>
      </c>
      <c r="K32" s="14" t="str">
        <f t="shared" si="26"/>
        <v>OK</v>
      </c>
      <c r="L32" s="23" t="str">
        <f t="shared" si="26"/>
        <v>OK</v>
      </c>
      <c r="M32" s="76">
        <f>COUNTIF(C33:L33,"Recheck")</f>
        <v>0</v>
      </c>
      <c r="S32" s="3">
        <f>IF(AND(S8&lt;&gt;0,S21&lt;&gt;0),1,0)</f>
        <v>1</v>
      </c>
      <c r="T32" s="3">
        <f t="shared" ref="T32:AB32" si="27">IF(AND(T8&lt;&gt;0,T21&lt;&gt;0),1,0)</f>
        <v>1</v>
      </c>
      <c r="U32" s="3">
        <f t="shared" si="27"/>
        <v>1</v>
      </c>
      <c r="V32" s="3">
        <f t="shared" si="27"/>
        <v>1</v>
      </c>
      <c r="W32" s="3">
        <f t="shared" si="27"/>
        <v>1</v>
      </c>
      <c r="X32" s="3">
        <f t="shared" si="27"/>
        <v>1</v>
      </c>
      <c r="Y32" s="3">
        <f t="shared" si="27"/>
        <v>1</v>
      </c>
      <c r="Z32" s="3">
        <f t="shared" si="27"/>
        <v>1</v>
      </c>
      <c r="AA32" s="3">
        <f t="shared" si="27"/>
        <v>1</v>
      </c>
      <c r="AB32" s="3">
        <f t="shared" si="27"/>
        <v>1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4" t="s">
        <v>39</v>
      </c>
      <c r="C33" s="38" t="str">
        <f t="shared" ref="C33:L33" si="28">IF(S35=3,"OK","Recheck")</f>
        <v>OK</v>
      </c>
      <c r="D33" s="39" t="str">
        <f t="shared" si="28"/>
        <v>OK</v>
      </c>
      <c r="E33" s="38" t="str">
        <f t="shared" si="28"/>
        <v>OK</v>
      </c>
      <c r="F33" s="39" t="str">
        <f t="shared" si="28"/>
        <v>OK</v>
      </c>
      <c r="G33" s="38" t="str">
        <f t="shared" si="28"/>
        <v>OK</v>
      </c>
      <c r="H33" s="39" t="str">
        <f t="shared" si="28"/>
        <v>OK</v>
      </c>
      <c r="I33" s="38" t="str">
        <f t="shared" si="28"/>
        <v>OK</v>
      </c>
      <c r="J33" s="39" t="str">
        <f t="shared" si="28"/>
        <v>OK</v>
      </c>
      <c r="K33" s="38" t="str">
        <f t="shared" si="28"/>
        <v>OK</v>
      </c>
      <c r="L33" s="39" t="str">
        <f t="shared" si="28"/>
        <v>OK</v>
      </c>
      <c r="M33" s="75" t="str">
        <f>IF(M32=0,"","RECHECK")</f>
        <v/>
      </c>
      <c r="S33" s="3">
        <f>IF(AND(S9&lt;&gt;0,S22&lt;&gt;0),1,0)</f>
        <v>1</v>
      </c>
      <c r="T33" s="3">
        <f t="shared" ref="T33:AB33" si="29">IF(AND(T9&lt;&gt;0,T22&lt;&gt;0),1,0)</f>
        <v>1</v>
      </c>
      <c r="U33" s="3">
        <f t="shared" si="29"/>
        <v>1</v>
      </c>
      <c r="V33" s="3">
        <f t="shared" si="29"/>
        <v>1</v>
      </c>
      <c r="W33" s="3">
        <f t="shared" si="29"/>
        <v>1</v>
      </c>
      <c r="X33" s="3">
        <f t="shared" si="29"/>
        <v>1</v>
      </c>
      <c r="Y33" s="3">
        <f t="shared" si="29"/>
        <v>1</v>
      </c>
      <c r="Z33" s="3">
        <f t="shared" si="29"/>
        <v>1</v>
      </c>
      <c r="AA33" s="3">
        <f t="shared" si="29"/>
        <v>1</v>
      </c>
      <c r="AB33" s="3">
        <f t="shared" si="29"/>
        <v>1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49" t="s">
        <v>21</v>
      </c>
      <c r="C34" s="16" t="s">
        <v>0</v>
      </c>
      <c r="D34" s="18" t="s">
        <v>1</v>
      </c>
      <c r="E34" s="16" t="s">
        <v>2</v>
      </c>
      <c r="F34" s="18" t="s">
        <v>3</v>
      </c>
      <c r="G34" s="16" t="s">
        <v>4</v>
      </c>
      <c r="H34" s="18" t="s">
        <v>5</v>
      </c>
      <c r="I34" s="16" t="s">
        <v>6</v>
      </c>
      <c r="J34" s="18" t="s">
        <v>7</v>
      </c>
      <c r="K34" s="16" t="s">
        <v>8</v>
      </c>
      <c r="L34" s="18" t="s">
        <v>9</v>
      </c>
      <c r="M34" s="17" t="s">
        <v>20</v>
      </c>
      <c r="S34" s="3">
        <f>IF(AND(S10&lt;&gt;0,S23&lt;&gt;0),1,0)</f>
        <v>1</v>
      </c>
      <c r="T34" s="3">
        <f t="shared" ref="T34:AB34" si="30">IF(AND(T10&lt;&gt;0,T23&lt;&gt;0),1,0)</f>
        <v>1</v>
      </c>
      <c r="U34" s="3">
        <f t="shared" si="30"/>
        <v>1</v>
      </c>
      <c r="V34" s="3">
        <f t="shared" si="30"/>
        <v>1</v>
      </c>
      <c r="W34" s="3">
        <f t="shared" si="30"/>
        <v>1</v>
      </c>
      <c r="X34" s="3">
        <f t="shared" si="30"/>
        <v>1</v>
      </c>
      <c r="Y34" s="3">
        <f t="shared" si="30"/>
        <v>1</v>
      </c>
      <c r="Z34" s="3">
        <f t="shared" si="30"/>
        <v>1</v>
      </c>
      <c r="AA34" s="3">
        <f t="shared" si="30"/>
        <v>1</v>
      </c>
      <c r="AB34" s="3">
        <f t="shared" si="30"/>
        <v>1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2" t="s">
        <v>23</v>
      </c>
      <c r="C35" s="25"/>
      <c r="D35" s="26"/>
      <c r="E35" s="25"/>
      <c r="F35" s="26"/>
      <c r="G35" s="25"/>
      <c r="H35" s="26"/>
      <c r="I35" s="25"/>
      <c r="J35" s="26"/>
      <c r="K35" s="25"/>
      <c r="L35" s="26"/>
      <c r="M35" s="27"/>
      <c r="S35" s="3">
        <f>SUM(S29:S34)</f>
        <v>3</v>
      </c>
      <c r="T35" s="3">
        <f t="shared" ref="T35:AB35" si="31">SUM(T29:T34)</f>
        <v>3</v>
      </c>
      <c r="U35" s="3">
        <f t="shared" si="31"/>
        <v>3</v>
      </c>
      <c r="V35" s="3">
        <f t="shared" si="31"/>
        <v>3</v>
      </c>
      <c r="W35" s="3">
        <f t="shared" si="31"/>
        <v>3</v>
      </c>
      <c r="X35" s="3">
        <f t="shared" si="31"/>
        <v>3</v>
      </c>
      <c r="Y35" s="3">
        <f t="shared" si="31"/>
        <v>3</v>
      </c>
      <c r="Z35" s="3">
        <f t="shared" si="31"/>
        <v>3</v>
      </c>
      <c r="AA35" s="3">
        <f t="shared" si="31"/>
        <v>3</v>
      </c>
      <c r="AB35" s="3">
        <f t="shared" si="31"/>
        <v>3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19" t="s">
        <v>10</v>
      </c>
      <c r="C36" s="12">
        <f>IF($M$32=0,C251,0)</f>
        <v>1000</v>
      </c>
      <c r="D36" s="21">
        <f t="shared" ref="D36:L36" si="32">IF($M$32=0,D251,0)</f>
        <v>1000</v>
      </c>
      <c r="E36" s="12">
        <f t="shared" si="32"/>
        <v>957.72408183585242</v>
      </c>
      <c r="F36" s="21">
        <f t="shared" si="32"/>
        <v>869.35533262782326</v>
      </c>
      <c r="G36" s="12">
        <f t="shared" si="32"/>
        <v>760.01160428558069</v>
      </c>
      <c r="H36" s="21">
        <f t="shared" si="32"/>
        <v>699.22943755991889</v>
      </c>
      <c r="I36" s="12">
        <f t="shared" si="32"/>
        <v>622.06003851448122</v>
      </c>
      <c r="J36" s="21">
        <f t="shared" si="32"/>
        <v>558.10974610727192</v>
      </c>
      <c r="K36" s="12">
        <f t="shared" si="32"/>
        <v>488.39982876362484</v>
      </c>
      <c r="L36" s="21">
        <f t="shared" si="32"/>
        <v>445.10993030544552</v>
      </c>
      <c r="M36" s="11">
        <f>MIN(LOOKUP(M21,disales),M8)</f>
        <v>7400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19" t="s">
        <v>11</v>
      </c>
      <c r="C37" s="12">
        <f t="shared" ref="C37:L38" si="33">IF($M$32=0,C252,0)</f>
        <v>200</v>
      </c>
      <c r="D37" s="21">
        <f t="shared" si="33"/>
        <v>224.27123128615574</v>
      </c>
      <c r="E37" s="12">
        <f t="shared" si="33"/>
        <v>255.68215040965023</v>
      </c>
      <c r="F37" s="21">
        <f t="shared" si="33"/>
        <v>234.13271077356657</v>
      </c>
      <c r="G37" s="12">
        <f t="shared" si="33"/>
        <v>215.80372742893101</v>
      </c>
      <c r="H37" s="21">
        <f t="shared" si="33"/>
        <v>200.03196257369495</v>
      </c>
      <c r="I37" s="12">
        <f t="shared" si="33"/>
        <v>186.32357138252118</v>
      </c>
      <c r="J37" s="21">
        <f t="shared" si="33"/>
        <v>174.30344365687952</v>
      </c>
      <c r="K37" s="12">
        <f t="shared" si="33"/>
        <v>163.68166168306902</v>
      </c>
      <c r="L37" s="21">
        <f t="shared" si="33"/>
        <v>145.76954080553193</v>
      </c>
      <c r="M37" s="11">
        <f>MIN(LOOKUP(M22,desales),M9)</f>
        <v>2000</v>
      </c>
      <c r="T37" s="50">
        <f>+T10</f>
        <v>345.28224532656333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19" t="s">
        <v>12</v>
      </c>
      <c r="C38" s="12">
        <f t="shared" si="33"/>
        <v>292.2331390340857</v>
      </c>
      <c r="D38" s="21">
        <f t="shared" si="33"/>
        <v>283.80228227812421</v>
      </c>
      <c r="E38" s="12">
        <f t="shared" si="33"/>
        <v>275.99032124973877</v>
      </c>
      <c r="F38" s="21">
        <f t="shared" si="33"/>
        <v>268.72666281226697</v>
      </c>
      <c r="G38" s="12">
        <f t="shared" si="33"/>
        <v>261.95139491851035</v>
      </c>
      <c r="H38" s="21">
        <f t="shared" si="33"/>
        <v>255.6133047754098</v>
      </c>
      <c r="I38" s="12">
        <f t="shared" si="33"/>
        <v>249.66832733489571</v>
      </c>
      <c r="J38" s="21">
        <f t="shared" si="33"/>
        <v>244.07831809213158</v>
      </c>
      <c r="K38" s="12">
        <f t="shared" si="33"/>
        <v>238.81007316848712</v>
      </c>
      <c r="L38" s="21">
        <f t="shared" si="33"/>
        <v>229.12617633634972</v>
      </c>
      <c r="M38" s="11">
        <f>MIN(LOOKUP(M23,spsales),M10)</f>
        <v>2600</v>
      </c>
      <c r="T38" s="50">
        <f>+T23</f>
        <v>105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3" t="s">
        <v>41</v>
      </c>
      <c r="C39" s="34">
        <f>SUM(C36:C38)</f>
        <v>1492.2331390340858</v>
      </c>
      <c r="D39" s="35">
        <f t="shared" ref="D39:L39" si="34">SUM(D36:D38)</f>
        <v>1508.0735135642801</v>
      </c>
      <c r="E39" s="34">
        <f t="shared" si="34"/>
        <v>1489.3965534952415</v>
      </c>
      <c r="F39" s="35">
        <f t="shared" si="34"/>
        <v>1372.2147062136569</v>
      </c>
      <c r="G39" s="34">
        <f t="shared" si="34"/>
        <v>1237.766726633022</v>
      </c>
      <c r="H39" s="35">
        <f t="shared" si="34"/>
        <v>1154.8747049090236</v>
      </c>
      <c r="I39" s="34">
        <f t="shared" si="34"/>
        <v>1058.0519372318981</v>
      </c>
      <c r="J39" s="35">
        <f t="shared" si="34"/>
        <v>976.49150785628296</v>
      </c>
      <c r="K39" s="34">
        <f t="shared" si="34"/>
        <v>890.89156361518098</v>
      </c>
      <c r="L39" s="35">
        <f t="shared" si="34"/>
        <v>820.00564744732719</v>
      </c>
      <c r="M39" s="30">
        <f t="shared" ref="M39" si="35">SUM(M36:M38)</f>
        <v>12000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4" t="s">
        <v>71</v>
      </c>
      <c r="C40" s="59">
        <f>IFERROR(C39/$M39,0)</f>
        <v>0.12435276158617381</v>
      </c>
      <c r="D40" s="60">
        <f t="shared" ref="D40:M40" si="36">IFERROR(D39/$M39,0)</f>
        <v>0.12567279279702334</v>
      </c>
      <c r="E40" s="59">
        <f t="shared" si="36"/>
        <v>0.1241163794579368</v>
      </c>
      <c r="F40" s="60">
        <f t="shared" si="36"/>
        <v>0.11435122551780474</v>
      </c>
      <c r="G40" s="59">
        <f t="shared" si="36"/>
        <v>0.10314722721941851</v>
      </c>
      <c r="H40" s="60">
        <f t="shared" si="36"/>
        <v>9.6239558742418643E-2</v>
      </c>
      <c r="I40" s="59">
        <f t="shared" si="36"/>
        <v>8.8170994769324842E-2</v>
      </c>
      <c r="J40" s="60">
        <f t="shared" si="36"/>
        <v>8.1374292321356914E-2</v>
      </c>
      <c r="K40" s="59">
        <f t="shared" si="36"/>
        <v>7.4240963634598409E-2</v>
      </c>
      <c r="L40" s="60">
        <f t="shared" si="36"/>
        <v>6.8333803953943936E-2</v>
      </c>
      <c r="M40" s="61">
        <f t="shared" si="36"/>
        <v>1</v>
      </c>
    </row>
    <row r="41" spans="2:40" x14ac:dyDescent="0.25">
      <c r="B41" s="42" t="s">
        <v>25</v>
      </c>
      <c r="C41" s="25"/>
      <c r="D41" s="26"/>
      <c r="E41" s="25"/>
      <c r="F41" s="26"/>
      <c r="G41" s="25"/>
      <c r="H41" s="26"/>
      <c r="I41" s="25"/>
      <c r="J41" s="26"/>
      <c r="K41" s="25"/>
      <c r="L41" s="26"/>
      <c r="M41" s="27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19" t="s">
        <v>10</v>
      </c>
      <c r="C42" s="12">
        <f>+C16-C36</f>
        <v>0</v>
      </c>
      <c r="D42" s="21">
        <f t="shared" ref="D42:L42" si="37">+D16-D36</f>
        <v>0</v>
      </c>
      <c r="E42" s="12">
        <f t="shared" si="37"/>
        <v>49.080574038078112</v>
      </c>
      <c r="F42" s="21">
        <f t="shared" si="37"/>
        <v>229.09098909147099</v>
      </c>
      <c r="G42" s="12">
        <f t="shared" si="37"/>
        <v>451.82821349233541</v>
      </c>
      <c r="H42" s="21">
        <f t="shared" si="37"/>
        <v>575.64373830386887</v>
      </c>
      <c r="I42" s="12">
        <f t="shared" si="37"/>
        <v>732.84066228531583</v>
      </c>
      <c r="J42" s="21">
        <f t="shared" si="37"/>
        <v>863.10977644814955</v>
      </c>
      <c r="K42" s="12">
        <f t="shared" si="37"/>
        <v>1005.1114599259492</v>
      </c>
      <c r="L42" s="21">
        <f t="shared" si="37"/>
        <v>1093.294586414833</v>
      </c>
      <c r="M42" s="11">
        <f>+M8-M36</f>
        <v>2600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19" t="s">
        <v>11</v>
      </c>
      <c r="C43" s="12">
        <f>+C17-C37</f>
        <v>0</v>
      </c>
      <c r="D43" s="21">
        <f t="shared" ref="D43:L43" si="38">+D17-D37</f>
        <v>0</v>
      </c>
      <c r="E43" s="12">
        <f t="shared" si="38"/>
        <v>21.138595465222267</v>
      </c>
      <c r="F43" s="21">
        <f t="shared" si="38"/>
        <v>86.782703960893201</v>
      </c>
      <c r="G43" s="12">
        <f t="shared" si="38"/>
        <v>142.61662779415647</v>
      </c>
      <c r="H43" s="21">
        <f t="shared" si="38"/>
        <v>190.66072828165676</v>
      </c>
      <c r="I43" s="12">
        <f t="shared" si="38"/>
        <v>232.41936023919996</v>
      </c>
      <c r="J43" s="21">
        <f t="shared" si="38"/>
        <v>269.0351879302649</v>
      </c>
      <c r="K43" s="12">
        <f t="shared" si="38"/>
        <v>301.39136145872396</v>
      </c>
      <c r="L43" s="21">
        <f t="shared" si="38"/>
        <v>355.95543486988333</v>
      </c>
      <c r="M43" s="11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ht="15.75" thickBot="1" x14ac:dyDescent="0.3">
      <c r="B44" s="19" t="s">
        <v>12</v>
      </c>
      <c r="C44" s="12">
        <f>+C18-C38</f>
        <v>29.293985815132999</v>
      </c>
      <c r="D44" s="21">
        <f t="shared" ref="D44:L44" si="39">+D18-D38</f>
        <v>61.479963048439117</v>
      </c>
      <c r="E44" s="12">
        <f t="shared" si="39"/>
        <v>147.40434514476328</v>
      </c>
      <c r="F44" s="21">
        <f t="shared" si="39"/>
        <v>202.21103349807112</v>
      </c>
      <c r="G44" s="12">
        <f t="shared" si="39"/>
        <v>246.02215651226732</v>
      </c>
      <c r="H44" s="21">
        <f t="shared" si="39"/>
        <v>278.94210949627995</v>
      </c>
      <c r="I44" s="12">
        <f t="shared" si="39"/>
        <v>306.06071735578951</v>
      </c>
      <c r="J44" s="21">
        <f t="shared" si="39"/>
        <v>335.45573619680874</v>
      </c>
      <c r="K44" s="12">
        <f t="shared" si="39"/>
        <v>358.19485084885315</v>
      </c>
      <c r="L44" s="21">
        <f t="shared" si="39"/>
        <v>392.93510208359481</v>
      </c>
      <c r="M44" s="11">
        <f>+M10-M38</f>
        <v>58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62" t="s">
        <v>26</v>
      </c>
      <c r="C45" s="127">
        <f>SUM(C42:C44)</f>
        <v>29.293985815132999</v>
      </c>
      <c r="D45" s="128">
        <f t="shared" ref="D45:M45" si="40">SUM(D42:D44)</f>
        <v>61.479963048439117</v>
      </c>
      <c r="E45" s="127">
        <f t="shared" si="40"/>
        <v>217.62351464806366</v>
      </c>
      <c r="F45" s="128">
        <f t="shared" si="40"/>
        <v>518.08472655043533</v>
      </c>
      <c r="G45" s="127">
        <f t="shared" si="40"/>
        <v>840.46699779875917</v>
      </c>
      <c r="H45" s="128">
        <f t="shared" si="40"/>
        <v>1045.2465760818056</v>
      </c>
      <c r="I45" s="127">
        <f t="shared" si="40"/>
        <v>1271.3207398803052</v>
      </c>
      <c r="J45" s="128">
        <f t="shared" si="40"/>
        <v>1467.6007005752231</v>
      </c>
      <c r="K45" s="127">
        <f t="shared" si="40"/>
        <v>1664.6976722335262</v>
      </c>
      <c r="L45" s="128">
        <f t="shared" si="40"/>
        <v>1842.185123368311</v>
      </c>
      <c r="M45" s="129">
        <f t="shared" si="40"/>
        <v>2658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2" t="s">
        <v>24</v>
      </c>
      <c r="C46" s="25"/>
      <c r="D46" s="26"/>
      <c r="E46" s="25"/>
      <c r="F46" s="26"/>
      <c r="G46" s="25"/>
      <c r="H46" s="26"/>
      <c r="I46" s="25"/>
      <c r="J46" s="26"/>
      <c r="K46" s="25"/>
      <c r="L46" s="26"/>
      <c r="M46" s="27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19" t="s">
        <v>10</v>
      </c>
      <c r="C47" s="12">
        <f t="shared" ref="C47:L47" si="41">+C36*C21</f>
        <v>25000</v>
      </c>
      <c r="D47" s="21">
        <f t="shared" si="41"/>
        <v>27000</v>
      </c>
      <c r="E47" s="12">
        <f t="shared" si="41"/>
        <v>28731.722455075571</v>
      </c>
      <c r="F47" s="21">
        <f t="shared" si="41"/>
        <v>27819.370644090344</v>
      </c>
      <c r="G47" s="12">
        <f t="shared" si="41"/>
        <v>26600.406149995324</v>
      </c>
      <c r="H47" s="21">
        <f t="shared" si="41"/>
        <v>25871.489189716998</v>
      </c>
      <c r="I47" s="12">
        <f t="shared" si="41"/>
        <v>24882.401540579249</v>
      </c>
      <c r="J47" s="21">
        <f t="shared" si="41"/>
        <v>23998.719082612693</v>
      </c>
      <c r="K47" s="12">
        <f t="shared" si="41"/>
        <v>22954.791951890369</v>
      </c>
      <c r="L47" s="21">
        <f t="shared" si="41"/>
        <v>22255.496515272276</v>
      </c>
      <c r="M47" s="11">
        <f>SUM(C47:L47)</f>
        <v>255114.39752923278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19" t="s">
        <v>11</v>
      </c>
      <c r="C48" s="12">
        <f t="shared" ref="C48:L48" si="42">+C37*C22</f>
        <v>10000</v>
      </c>
      <c r="D48" s="21">
        <f t="shared" si="42"/>
        <v>12334.917720738566</v>
      </c>
      <c r="E48" s="12">
        <f t="shared" si="42"/>
        <v>15340.929024579014</v>
      </c>
      <c r="F48" s="21">
        <f t="shared" si="42"/>
        <v>15218.626200281828</v>
      </c>
      <c r="G48" s="12">
        <f t="shared" si="42"/>
        <v>15106.26092002517</v>
      </c>
      <c r="H48" s="21">
        <f t="shared" si="42"/>
        <v>15002.397193027122</v>
      </c>
      <c r="I48" s="12">
        <f t="shared" si="42"/>
        <v>14905.885710601695</v>
      </c>
      <c r="J48" s="21">
        <f t="shared" si="42"/>
        <v>14815.792710834759</v>
      </c>
      <c r="K48" s="12">
        <f t="shared" si="42"/>
        <v>14731.349551476213</v>
      </c>
      <c r="L48" s="21">
        <f t="shared" si="42"/>
        <v>14576.954080553192</v>
      </c>
      <c r="M48" s="11">
        <f t="shared" ref="M48:M50" si="43">SUM(C48:L48)</f>
        <v>142033.11311211757</v>
      </c>
    </row>
    <row r="49" spans="2:13" ht="15.75" thickBot="1" x14ac:dyDescent="0.3">
      <c r="B49" s="19" t="s">
        <v>12</v>
      </c>
      <c r="C49" s="12">
        <f t="shared" ref="C49:L49" si="44">+C38*C23</f>
        <v>29223.313903408569</v>
      </c>
      <c r="D49" s="21">
        <f t="shared" si="44"/>
        <v>29799.239639203042</v>
      </c>
      <c r="E49" s="12">
        <f t="shared" si="44"/>
        <v>30358.935337471266</v>
      </c>
      <c r="F49" s="21">
        <f t="shared" si="44"/>
        <v>30903.5662234107</v>
      </c>
      <c r="G49" s="12">
        <f t="shared" si="44"/>
        <v>31434.167390221242</v>
      </c>
      <c r="H49" s="21">
        <f t="shared" si="44"/>
        <v>31951.663096926226</v>
      </c>
      <c r="I49" s="12">
        <f t="shared" si="44"/>
        <v>32456.882553536441</v>
      </c>
      <c r="J49" s="21">
        <f t="shared" si="44"/>
        <v>32950.572942437764</v>
      </c>
      <c r="K49" s="12">
        <f t="shared" si="44"/>
        <v>33433.410243588194</v>
      </c>
      <c r="L49" s="21">
        <f t="shared" si="44"/>
        <v>34368.926450452454</v>
      </c>
      <c r="M49" s="11">
        <f t="shared" si="43"/>
        <v>316880.67778065597</v>
      </c>
    </row>
    <row r="50" spans="2:13" ht="15.75" thickBot="1" x14ac:dyDescent="0.3">
      <c r="B50" s="62" t="s">
        <v>27</v>
      </c>
      <c r="C50" s="127">
        <f>SUM(C47:C49)</f>
        <v>64223.313903408569</v>
      </c>
      <c r="D50" s="128">
        <f t="shared" ref="D50:L50" si="45">SUM(D47:D49)</f>
        <v>69134.157359941601</v>
      </c>
      <c r="E50" s="127">
        <f t="shared" si="45"/>
        <v>74431.586817125848</v>
      </c>
      <c r="F50" s="128">
        <f t="shared" si="45"/>
        <v>73941.563067782874</v>
      </c>
      <c r="G50" s="127">
        <f t="shared" si="45"/>
        <v>73140.834460241735</v>
      </c>
      <c r="H50" s="128">
        <f t="shared" si="45"/>
        <v>72825.549479670357</v>
      </c>
      <c r="I50" s="127">
        <f t="shared" si="45"/>
        <v>72245.169804717385</v>
      </c>
      <c r="J50" s="128">
        <f t="shared" si="45"/>
        <v>71765.084735885219</v>
      </c>
      <c r="K50" s="127">
        <f t="shared" si="45"/>
        <v>71119.551746954778</v>
      </c>
      <c r="L50" s="128">
        <f t="shared" si="45"/>
        <v>71201.377046277921</v>
      </c>
      <c r="M50" s="129">
        <f t="shared" si="43"/>
        <v>714028.18842200632</v>
      </c>
    </row>
    <row r="51" spans="2:13" ht="15.75" thickBot="1" x14ac:dyDescent="0.3">
      <c r="B51" s="62" t="s">
        <v>72</v>
      </c>
      <c r="C51" s="135">
        <f>IFERROR(C50/$M50,0)</f>
        <v>8.9945067918594801E-2</v>
      </c>
      <c r="D51" s="136">
        <f t="shared" ref="D51:M51" si="46">IFERROR(D50/$M50,0)</f>
        <v>9.682272840338034E-2</v>
      </c>
      <c r="E51" s="135">
        <f t="shared" si="46"/>
        <v>0.1042418044890059</v>
      </c>
      <c r="F51" s="136">
        <f t="shared" si="46"/>
        <v>0.1035555238108916</v>
      </c>
      <c r="G51" s="135">
        <f t="shared" si="46"/>
        <v>0.10243409944624468</v>
      </c>
      <c r="H51" s="136">
        <f t="shared" si="46"/>
        <v>0.10199254127573583</v>
      </c>
      <c r="I51" s="135">
        <f t="shared" si="46"/>
        <v>0.10117971667810249</v>
      </c>
      <c r="J51" s="136">
        <f t="shared" si="46"/>
        <v>0.10050735517106851</v>
      </c>
      <c r="K51" s="135">
        <f t="shared" si="46"/>
        <v>9.9603283035825413E-2</v>
      </c>
      <c r="L51" s="136">
        <f t="shared" si="46"/>
        <v>9.9717879771150361E-2</v>
      </c>
      <c r="M51" s="137">
        <f t="shared" si="46"/>
        <v>1</v>
      </c>
    </row>
    <row r="52" spans="2:13" x14ac:dyDescent="0.25">
      <c r="B52" s="44" t="s">
        <v>28</v>
      </c>
      <c r="C52" s="12">
        <f t="shared" ref="C52:L52" si="47">+C50-C30</f>
        <v>38437.313903408569</v>
      </c>
      <c r="D52" s="21">
        <f t="shared" si="47"/>
        <v>42652.157359941601</v>
      </c>
      <c r="E52" s="12">
        <f t="shared" si="47"/>
        <v>44979.586817125848</v>
      </c>
      <c r="F52" s="21">
        <f t="shared" si="47"/>
        <v>42657.563067782874</v>
      </c>
      <c r="G52" s="12">
        <f t="shared" si="47"/>
        <v>40420.834460241735</v>
      </c>
      <c r="H52" s="21">
        <f t="shared" si="47"/>
        <v>39135.549479670357</v>
      </c>
      <c r="I52" s="12">
        <f t="shared" si="47"/>
        <v>37780.169804717385</v>
      </c>
      <c r="J52" s="21">
        <f t="shared" si="47"/>
        <v>36429.084735885219</v>
      </c>
      <c r="K52" s="12">
        <f t="shared" si="47"/>
        <v>35155.551746954778</v>
      </c>
      <c r="L52" s="21">
        <f t="shared" si="47"/>
        <v>34460.377046277921</v>
      </c>
      <c r="M52" s="11">
        <f>SUM(C52:L52)</f>
        <v>392108.18842200632</v>
      </c>
    </row>
    <row r="53" spans="2:13" ht="15.75" thickBot="1" x14ac:dyDescent="0.3">
      <c r="B53" s="45" t="s">
        <v>29</v>
      </c>
      <c r="C53" s="12">
        <f>+C52+'Round 1'!C53</f>
        <v>73784.601418486709</v>
      </c>
      <c r="D53" s="21">
        <f>+D52+'Round 1'!D53</f>
        <v>82262.603879913891</v>
      </c>
      <c r="E53" s="12">
        <f>+E52+'Round 1'!E53</f>
        <v>87692.789085020355</v>
      </c>
      <c r="F53" s="21">
        <f>+F52+'Round 1'!F53</f>
        <v>84739.943739336697</v>
      </c>
      <c r="G53" s="12">
        <f>+G52+'Round 1'!G53</f>
        <v>81560.189800705222</v>
      </c>
      <c r="H53" s="21">
        <f>+H52+'Round 1'!H53</f>
        <v>79843.863374597611</v>
      </c>
      <c r="I53" s="12">
        <f>+I52+'Round 1'!I53</f>
        <v>77789.931433198741</v>
      </c>
      <c r="J53" s="21">
        <f>+J52+'Round 1'!J53</f>
        <v>75850.764252087873</v>
      </c>
      <c r="K53" s="12">
        <f>+K52+'Round 1'!K53</f>
        <v>73823.259733355779</v>
      </c>
      <c r="L53" s="21">
        <f>+L52+'Round 1'!L53</f>
        <v>73058.461879730778</v>
      </c>
      <c r="M53" s="11">
        <f>SUM(C53:L53)</f>
        <v>790406.40859643382</v>
      </c>
    </row>
    <row r="54" spans="2:13" ht="15.75" thickBot="1" x14ac:dyDescent="0.3">
      <c r="B54" s="62" t="s">
        <v>30</v>
      </c>
      <c r="C54" s="133">
        <f t="shared" ref="C54:L54" si="48">_xlfn.RANK.EQ(C53,$C53:$L53)</f>
        <v>9</v>
      </c>
      <c r="D54" s="132">
        <f t="shared" si="48"/>
        <v>3</v>
      </c>
      <c r="E54" s="133">
        <f t="shared" si="48"/>
        <v>1</v>
      </c>
      <c r="F54" s="132">
        <f t="shared" si="48"/>
        <v>2</v>
      </c>
      <c r="G54" s="133">
        <f t="shared" si="48"/>
        <v>4</v>
      </c>
      <c r="H54" s="132">
        <f t="shared" si="48"/>
        <v>5</v>
      </c>
      <c r="I54" s="133">
        <f t="shared" si="48"/>
        <v>6</v>
      </c>
      <c r="J54" s="132">
        <f t="shared" si="48"/>
        <v>7</v>
      </c>
      <c r="K54" s="133">
        <f t="shared" si="48"/>
        <v>8</v>
      </c>
      <c r="L54" s="132">
        <f t="shared" si="48"/>
        <v>10</v>
      </c>
      <c r="M54" s="15"/>
    </row>
    <row r="55" spans="2:13" ht="19.5" thickBot="1" x14ac:dyDescent="0.3">
      <c r="B55" s="41" t="s">
        <v>21</v>
      </c>
      <c r="C55" s="16" t="s">
        <v>0</v>
      </c>
      <c r="D55" s="18" t="s">
        <v>1</v>
      </c>
      <c r="E55" s="16" t="s">
        <v>2</v>
      </c>
      <c r="F55" s="18" t="s">
        <v>3</v>
      </c>
      <c r="G55" s="16" t="s">
        <v>4</v>
      </c>
      <c r="H55" s="18" t="s">
        <v>5</v>
      </c>
      <c r="I55" s="16" t="s">
        <v>6</v>
      </c>
      <c r="J55" s="18" t="s">
        <v>7</v>
      </c>
      <c r="K55" s="16" t="s">
        <v>8</v>
      </c>
      <c r="L55" s="18" t="s">
        <v>9</v>
      </c>
      <c r="M55" s="17" t="s">
        <v>20</v>
      </c>
    </row>
    <row r="59" spans="2:13" s="3" customForma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 s="3" customFormat="1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 s="3" customFormat="1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3" customForma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 s="3" customFormat="1" x14ac:dyDescent="0.25">
      <c r="B63" s="6"/>
      <c r="C63" s="6">
        <v>1</v>
      </c>
      <c r="D63" s="6">
        <f>+C63+1</f>
        <v>2</v>
      </c>
      <c r="E63" s="6">
        <f t="shared" ref="E63:L63" si="49">+D63+1</f>
        <v>3</v>
      </c>
      <c r="F63" s="6">
        <f t="shared" si="49"/>
        <v>4</v>
      </c>
      <c r="G63" s="6">
        <f t="shared" si="49"/>
        <v>5</v>
      </c>
      <c r="H63" s="6">
        <f t="shared" si="49"/>
        <v>6</v>
      </c>
      <c r="I63" s="6">
        <f t="shared" si="49"/>
        <v>7</v>
      </c>
      <c r="J63" s="6">
        <f t="shared" si="49"/>
        <v>8</v>
      </c>
      <c r="K63" s="6">
        <f t="shared" si="49"/>
        <v>9</v>
      </c>
      <c r="L63" s="6">
        <f t="shared" si="49"/>
        <v>10</v>
      </c>
      <c r="M63" s="6"/>
    </row>
    <row r="64" spans="2:13" s="3" customForma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 s="3" customForma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 s="3" customForma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 s="3" customFormat="1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s="3" customForma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 s="3" customForma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 s="3" customFormat="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 s="3" customFormat="1" x14ac:dyDescent="0.25">
      <c r="B71" s="6"/>
      <c r="C71" s="6">
        <f>+C21</f>
        <v>25</v>
      </c>
      <c r="D71" s="6">
        <f t="shared" ref="D71:L71" si="50">+D21</f>
        <v>27</v>
      </c>
      <c r="E71" s="6">
        <f t="shared" si="50"/>
        <v>30</v>
      </c>
      <c r="F71" s="6">
        <f t="shared" si="50"/>
        <v>32</v>
      </c>
      <c r="G71" s="6">
        <f t="shared" si="50"/>
        <v>35</v>
      </c>
      <c r="H71" s="6">
        <f t="shared" si="50"/>
        <v>37</v>
      </c>
      <c r="I71" s="6">
        <f t="shared" si="50"/>
        <v>40</v>
      </c>
      <c r="J71" s="6">
        <f t="shared" si="50"/>
        <v>43</v>
      </c>
      <c r="K71" s="6">
        <f t="shared" si="50"/>
        <v>47</v>
      </c>
      <c r="L71" s="6">
        <f t="shared" si="50"/>
        <v>50</v>
      </c>
      <c r="M71" s="6"/>
    </row>
    <row r="72" spans="2:13" s="3" customFormat="1" x14ac:dyDescent="0.25">
      <c r="B72" s="6"/>
      <c r="C72" s="51">
        <f>IF(C71&lt;&gt;0,$M21/C71,"")</f>
        <v>1.52</v>
      </c>
      <c r="D72" s="51">
        <f t="shared" ref="D72:L72" si="51">IF(D71&lt;&gt;0,$M21/D71,"")</f>
        <v>1.4074074074074074</v>
      </c>
      <c r="E72" s="51">
        <f t="shared" si="51"/>
        <v>1.2666666666666666</v>
      </c>
      <c r="F72" s="51">
        <f t="shared" si="51"/>
        <v>1.1875</v>
      </c>
      <c r="G72" s="51">
        <f t="shared" si="51"/>
        <v>1.0857142857142856</v>
      </c>
      <c r="H72" s="51">
        <f t="shared" si="51"/>
        <v>1.027027027027027</v>
      </c>
      <c r="I72" s="51">
        <f t="shared" si="51"/>
        <v>0.95</v>
      </c>
      <c r="J72" s="51">
        <f t="shared" si="51"/>
        <v>0.88372093023255816</v>
      </c>
      <c r="K72" s="51">
        <f t="shared" si="51"/>
        <v>0.80851063829787229</v>
      </c>
      <c r="L72" s="51">
        <f t="shared" si="51"/>
        <v>0.76</v>
      </c>
      <c r="M72" s="6"/>
    </row>
    <row r="73" spans="2:13" s="3" customFormat="1" x14ac:dyDescent="0.25">
      <c r="B73" s="6"/>
      <c r="C73" s="51">
        <f>IFERROR(C72^1.5,"")</f>
        <v>1.8739818569025688</v>
      </c>
      <c r="D73" s="51">
        <f t="shared" ref="D73:L73" si="52">IFERROR(D72^1.5,"")</f>
        <v>1.6696665579308223</v>
      </c>
      <c r="E73" s="51">
        <f t="shared" si="52"/>
        <v>1.4255862991402155</v>
      </c>
      <c r="F73" s="51">
        <f t="shared" si="52"/>
        <v>1.2940481238636374</v>
      </c>
      <c r="G73" s="51">
        <f t="shared" si="52"/>
        <v>1.1312883854608942</v>
      </c>
      <c r="H73" s="51">
        <f t="shared" si="52"/>
        <v>1.0408132415655245</v>
      </c>
      <c r="I73" s="51">
        <f t="shared" si="52"/>
        <v>0.92594546275685152</v>
      </c>
      <c r="J73" s="51">
        <f t="shared" si="52"/>
        <v>0.83075451746186479</v>
      </c>
      <c r="K73" s="51">
        <f t="shared" si="52"/>
        <v>0.7269902862348453</v>
      </c>
      <c r="L73" s="51">
        <f t="shared" si="52"/>
        <v>0.66255263941818232</v>
      </c>
      <c r="M73" s="52">
        <f>SUM(C73:L73)</f>
        <v>11.581627370735406</v>
      </c>
    </row>
    <row r="74" spans="2:13" s="3" customFormat="1" x14ac:dyDescent="0.25">
      <c r="B74" s="6"/>
      <c r="C74" s="52">
        <f>IF(C73&lt;&gt;"",C73/$M73,"")</f>
        <v>0.16180643677396914</v>
      </c>
      <c r="D74" s="52">
        <f t="shared" ref="D74:L74" si="53">IF(D73&lt;&gt;"",D73/$M73,"")</f>
        <v>0.14416510775935992</v>
      </c>
      <c r="E74" s="52">
        <f t="shared" si="53"/>
        <v>0.12309032690366156</v>
      </c>
      <c r="F74" s="52">
        <f t="shared" si="53"/>
        <v>0.1117328405102597</v>
      </c>
      <c r="G74" s="52">
        <f t="shared" si="53"/>
        <v>9.7679570344271924E-2</v>
      </c>
      <c r="H74" s="52">
        <f t="shared" si="53"/>
        <v>8.9867616030840689E-2</v>
      </c>
      <c r="I74" s="52">
        <f t="shared" si="53"/>
        <v>7.9949512544026546E-2</v>
      </c>
      <c r="J74" s="52">
        <f t="shared" si="53"/>
        <v>7.1730378716986287E-2</v>
      </c>
      <c r="K74" s="52">
        <f t="shared" si="53"/>
        <v>6.277099607537133E-2</v>
      </c>
      <c r="L74" s="52">
        <f t="shared" si="53"/>
        <v>5.7207214341252956E-2</v>
      </c>
      <c r="M74" s="52">
        <f>SUM(C74:L74)</f>
        <v>1</v>
      </c>
    </row>
    <row r="75" spans="2:13" s="3" customFormat="1" x14ac:dyDescent="0.25">
      <c r="B75" s="6"/>
      <c r="C75" s="53">
        <f t="shared" ref="C75:L75" si="54">IFERROR(C74*$M36,0)</f>
        <v>1197.3676321273715</v>
      </c>
      <c r="D75" s="53">
        <f t="shared" si="54"/>
        <v>1066.8217974192635</v>
      </c>
      <c r="E75" s="53">
        <f t="shared" si="54"/>
        <v>910.8684190870955</v>
      </c>
      <c r="F75" s="53">
        <f t="shared" si="54"/>
        <v>826.82301977592169</v>
      </c>
      <c r="G75" s="53">
        <f t="shared" si="54"/>
        <v>722.82882054761228</v>
      </c>
      <c r="H75" s="53">
        <f t="shared" si="54"/>
        <v>665.02035862822106</v>
      </c>
      <c r="I75" s="53">
        <f t="shared" si="54"/>
        <v>591.62639282579642</v>
      </c>
      <c r="J75" s="53">
        <f t="shared" si="54"/>
        <v>530.80480250569849</v>
      </c>
      <c r="K75" s="53">
        <f t="shared" si="54"/>
        <v>464.50537095774786</v>
      </c>
      <c r="L75" s="53">
        <f t="shared" si="54"/>
        <v>423.33338612527189</v>
      </c>
      <c r="M75" s="52">
        <f t="shared" ref="M75:M76" si="55">SUM(C75:L75)</f>
        <v>7400.0000000000009</v>
      </c>
    </row>
    <row r="76" spans="2:13" s="3" customFormat="1" x14ac:dyDescent="0.25">
      <c r="B76" s="6"/>
      <c r="C76" s="53">
        <f>ROUND(C75,0)</f>
        <v>1197</v>
      </c>
      <c r="D76" s="53">
        <f t="shared" ref="D76:L76" si="56">ROUND(D75,0)</f>
        <v>1067</v>
      </c>
      <c r="E76" s="53">
        <f t="shared" si="56"/>
        <v>911</v>
      </c>
      <c r="F76" s="53">
        <f t="shared" si="56"/>
        <v>827</v>
      </c>
      <c r="G76" s="53">
        <f t="shared" si="56"/>
        <v>723</v>
      </c>
      <c r="H76" s="53">
        <f t="shared" si="56"/>
        <v>665</v>
      </c>
      <c r="I76" s="53">
        <f t="shared" si="56"/>
        <v>592</v>
      </c>
      <c r="J76" s="53">
        <f t="shared" si="56"/>
        <v>531</v>
      </c>
      <c r="K76" s="53">
        <f t="shared" si="56"/>
        <v>465</v>
      </c>
      <c r="L76" s="53">
        <f t="shared" si="56"/>
        <v>423</v>
      </c>
      <c r="M76" s="52">
        <f t="shared" si="55"/>
        <v>7401</v>
      </c>
    </row>
    <row r="77" spans="2:13" s="3" customForma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 s="3" customFormat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 s="3" customFormat="1" x14ac:dyDescent="0.25">
      <c r="B79" s="6"/>
      <c r="C79" s="6">
        <f>+C22</f>
        <v>50</v>
      </c>
      <c r="D79" s="6">
        <f t="shared" ref="D79:L79" si="57">+D22</f>
        <v>55</v>
      </c>
      <c r="E79" s="6">
        <f t="shared" si="57"/>
        <v>60</v>
      </c>
      <c r="F79" s="6">
        <f t="shared" si="57"/>
        <v>65</v>
      </c>
      <c r="G79" s="6">
        <f t="shared" si="57"/>
        <v>70</v>
      </c>
      <c r="H79" s="6">
        <f t="shared" si="57"/>
        <v>75</v>
      </c>
      <c r="I79" s="6">
        <f t="shared" si="57"/>
        <v>80</v>
      </c>
      <c r="J79" s="6">
        <f t="shared" si="57"/>
        <v>85</v>
      </c>
      <c r="K79" s="6">
        <f t="shared" si="57"/>
        <v>90</v>
      </c>
      <c r="L79" s="6">
        <f t="shared" si="57"/>
        <v>100</v>
      </c>
      <c r="M79" s="6"/>
    </row>
    <row r="80" spans="2:13" s="3" customFormat="1" x14ac:dyDescent="0.25">
      <c r="B80" s="6"/>
      <c r="C80" s="51">
        <f>IF(C79&lt;&gt;0,$M22/C79,"")</f>
        <v>1.54</v>
      </c>
      <c r="D80" s="51">
        <f t="shared" ref="D80:L80" si="58">IF(D79&lt;&gt;0,$M22/D79,"")</f>
        <v>1.4</v>
      </c>
      <c r="E80" s="51">
        <f t="shared" si="58"/>
        <v>1.2833333333333334</v>
      </c>
      <c r="F80" s="51">
        <f t="shared" si="58"/>
        <v>1.1846153846153846</v>
      </c>
      <c r="G80" s="51">
        <f t="shared" si="58"/>
        <v>1.1000000000000001</v>
      </c>
      <c r="H80" s="51">
        <f t="shared" si="58"/>
        <v>1.0266666666666666</v>
      </c>
      <c r="I80" s="51">
        <f t="shared" si="58"/>
        <v>0.96250000000000002</v>
      </c>
      <c r="J80" s="51">
        <f t="shared" si="58"/>
        <v>0.90588235294117647</v>
      </c>
      <c r="K80" s="51">
        <f t="shared" si="58"/>
        <v>0.85555555555555551</v>
      </c>
      <c r="L80" s="51">
        <f t="shared" si="58"/>
        <v>0.77</v>
      </c>
      <c r="M80" s="6"/>
    </row>
    <row r="81" spans="2:13" s="3" customFormat="1" x14ac:dyDescent="0.25">
      <c r="B81" s="6"/>
      <c r="C81" s="51">
        <f>IFERROR(C80^1.1,"")</f>
        <v>1.6079509363451336</v>
      </c>
      <c r="D81" s="51">
        <f t="shared" ref="D81:L81" si="59">IFERROR(D80^1.1,"")</f>
        <v>1.4479075717811323</v>
      </c>
      <c r="E81" s="51">
        <f t="shared" si="59"/>
        <v>1.3157501320262961</v>
      </c>
      <c r="F81" s="51">
        <f t="shared" si="59"/>
        <v>1.2048558908724183</v>
      </c>
      <c r="G81" s="51">
        <f t="shared" si="59"/>
        <v>1.1105342410545758</v>
      </c>
      <c r="H81" s="51">
        <f t="shared" si="59"/>
        <v>1.0293721354585594</v>
      </c>
      <c r="I81" s="51">
        <f t="shared" si="59"/>
        <v>0.95882822971169102</v>
      </c>
      <c r="J81" s="51">
        <f t="shared" si="59"/>
        <v>0.89697219237530823</v>
      </c>
      <c r="K81" s="51">
        <f t="shared" si="59"/>
        <v>0.84231209579835065</v>
      </c>
      <c r="L81" s="51">
        <f t="shared" si="59"/>
        <v>0.75013563619125523</v>
      </c>
      <c r="M81" s="52">
        <f>SUM(C81:L81)</f>
        <v>11.164619061614719</v>
      </c>
    </row>
    <row r="82" spans="2:13" s="3" customFormat="1" x14ac:dyDescent="0.25">
      <c r="B82" s="6"/>
      <c r="C82" s="52">
        <f>IF(C81&lt;&gt;"",C81/$M81,"")</f>
        <v>0.14402201521352925</v>
      </c>
      <c r="D82" s="52">
        <f t="shared" ref="D82:L82" si="60">IF(D81&lt;&gt;"",D81/$M81,"")</f>
        <v>0.12968714505980861</v>
      </c>
      <c r="E82" s="52">
        <f t="shared" si="60"/>
        <v>0.11784997990213573</v>
      </c>
      <c r="F82" s="52">
        <f t="shared" si="60"/>
        <v>0.10791733100996302</v>
      </c>
      <c r="G82" s="52">
        <f t="shared" si="60"/>
        <v>9.9469066962859828E-2</v>
      </c>
      <c r="H82" s="52">
        <f t="shared" si="60"/>
        <v>9.219948569473925E-2</v>
      </c>
      <c r="I82" s="52">
        <f t="shared" si="60"/>
        <v>8.5880962388430779E-2</v>
      </c>
      <c r="J82" s="52">
        <f t="shared" si="60"/>
        <v>8.0340599838216134E-2</v>
      </c>
      <c r="K82" s="52">
        <f t="shared" si="60"/>
        <v>7.5444768079398178E-2</v>
      </c>
      <c r="L82" s="52">
        <f t="shared" si="60"/>
        <v>6.7188645850919382E-2</v>
      </c>
      <c r="M82" s="52">
        <f>SUM(C82:L82)</f>
        <v>1.0000000000000002</v>
      </c>
    </row>
    <row r="83" spans="2:13" s="3" customFormat="1" x14ac:dyDescent="0.25">
      <c r="B83" s="6"/>
      <c r="C83" s="53">
        <f t="shared" ref="C83:L83" si="61">IFERROR(C82*$M37,0)</f>
        <v>288.04403042705849</v>
      </c>
      <c r="D83" s="53">
        <f t="shared" si="61"/>
        <v>259.37429011961723</v>
      </c>
      <c r="E83" s="53">
        <f t="shared" si="61"/>
        <v>235.69995980427146</v>
      </c>
      <c r="F83" s="53">
        <f t="shared" si="61"/>
        <v>215.83466201992604</v>
      </c>
      <c r="G83" s="53">
        <f t="shared" si="61"/>
        <v>198.93813392571965</v>
      </c>
      <c r="H83" s="53">
        <f t="shared" si="61"/>
        <v>184.3989713894785</v>
      </c>
      <c r="I83" s="53">
        <f t="shared" si="61"/>
        <v>171.76192477686155</v>
      </c>
      <c r="J83" s="53">
        <f t="shared" si="61"/>
        <v>160.68119967643227</v>
      </c>
      <c r="K83" s="53">
        <f t="shared" si="61"/>
        <v>150.88953615879635</v>
      </c>
      <c r="L83" s="53">
        <f t="shared" si="61"/>
        <v>134.37729170183877</v>
      </c>
      <c r="M83" s="52">
        <f t="shared" ref="M83:M84" si="62">SUM(C83:L83)</f>
        <v>2000.0000000000005</v>
      </c>
    </row>
    <row r="84" spans="2:13" s="3" customFormat="1" x14ac:dyDescent="0.25">
      <c r="B84" s="6"/>
      <c r="C84" s="53">
        <f>ROUND(C83,0)</f>
        <v>288</v>
      </c>
      <c r="D84" s="53">
        <f t="shared" ref="D84:L84" si="63">ROUND(D83,0)</f>
        <v>259</v>
      </c>
      <c r="E84" s="53">
        <f t="shared" si="63"/>
        <v>236</v>
      </c>
      <c r="F84" s="53">
        <f t="shared" si="63"/>
        <v>216</v>
      </c>
      <c r="G84" s="53">
        <f t="shared" si="63"/>
        <v>199</v>
      </c>
      <c r="H84" s="53">
        <f t="shared" si="63"/>
        <v>184</v>
      </c>
      <c r="I84" s="53">
        <f t="shared" si="63"/>
        <v>172</v>
      </c>
      <c r="J84" s="53">
        <f t="shared" si="63"/>
        <v>161</v>
      </c>
      <c r="K84" s="53">
        <f t="shared" si="63"/>
        <v>151</v>
      </c>
      <c r="L84" s="53">
        <f t="shared" si="63"/>
        <v>134</v>
      </c>
      <c r="M84" s="52">
        <f t="shared" si="62"/>
        <v>2000</v>
      </c>
    </row>
    <row r="85" spans="2:13" s="3" customFormat="1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 s="3" customFormat="1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 s="3" customFormat="1" x14ac:dyDescent="0.25">
      <c r="B87" s="6"/>
      <c r="C87" s="6">
        <f>+C23</f>
        <v>100</v>
      </c>
      <c r="D87" s="6">
        <f t="shared" ref="D87:L87" si="64">+D23</f>
        <v>105</v>
      </c>
      <c r="E87" s="6">
        <f t="shared" si="64"/>
        <v>110</v>
      </c>
      <c r="F87" s="6">
        <f t="shared" si="64"/>
        <v>115</v>
      </c>
      <c r="G87" s="6">
        <f t="shared" si="64"/>
        <v>120</v>
      </c>
      <c r="H87" s="6">
        <f t="shared" si="64"/>
        <v>125</v>
      </c>
      <c r="I87" s="6">
        <f t="shared" si="64"/>
        <v>130</v>
      </c>
      <c r="J87" s="6">
        <f t="shared" si="64"/>
        <v>135</v>
      </c>
      <c r="K87" s="6">
        <f t="shared" si="64"/>
        <v>140</v>
      </c>
      <c r="L87" s="6">
        <f t="shared" si="64"/>
        <v>150</v>
      </c>
      <c r="M87" s="6"/>
    </row>
    <row r="88" spans="2:13" s="3" customFormat="1" x14ac:dyDescent="0.25">
      <c r="B88" s="6"/>
      <c r="C88" s="51">
        <f>IF(C87&lt;&gt;0,$M23/C87,"")</f>
        <v>1.26</v>
      </c>
      <c r="D88" s="51">
        <f t="shared" ref="D88:L88" si="65">IF(D87&lt;&gt;0,$M23/D87,"")</f>
        <v>1.2</v>
      </c>
      <c r="E88" s="51">
        <f t="shared" si="65"/>
        <v>1.1454545454545455</v>
      </c>
      <c r="F88" s="51">
        <f t="shared" si="65"/>
        <v>1.0956521739130434</v>
      </c>
      <c r="G88" s="51">
        <f t="shared" si="65"/>
        <v>1.05</v>
      </c>
      <c r="H88" s="51">
        <f t="shared" si="65"/>
        <v>1.008</v>
      </c>
      <c r="I88" s="51">
        <f t="shared" si="65"/>
        <v>0.96923076923076923</v>
      </c>
      <c r="J88" s="51">
        <f t="shared" si="65"/>
        <v>0.93333333333333335</v>
      </c>
      <c r="K88" s="51">
        <f t="shared" si="65"/>
        <v>0.9</v>
      </c>
      <c r="L88" s="51">
        <f t="shared" si="65"/>
        <v>0.84</v>
      </c>
      <c r="M88" s="6"/>
    </row>
    <row r="89" spans="2:13" s="3" customFormat="1" x14ac:dyDescent="0.25">
      <c r="B89" s="6"/>
      <c r="C89" s="51">
        <f>IFERROR(C88^0.6,"")</f>
        <v>1.1487415428075816</v>
      </c>
      <c r="D89" s="51">
        <f t="shared" ref="D89:L89" si="66">IFERROR(D88^0.6,"")</f>
        <v>1.1156006217298275</v>
      </c>
      <c r="E89" s="51">
        <f t="shared" si="66"/>
        <v>1.0848925227313309</v>
      </c>
      <c r="F89" s="51">
        <f t="shared" si="66"/>
        <v>1.0563397506964132</v>
      </c>
      <c r="G89" s="51">
        <f t="shared" si="66"/>
        <v>1.0297067968879101</v>
      </c>
      <c r="H89" s="51">
        <f t="shared" si="66"/>
        <v>1.0047923485351187</v>
      </c>
      <c r="I89" s="51">
        <f t="shared" si="66"/>
        <v>0.98142318999428713</v>
      </c>
      <c r="J89" s="51">
        <f t="shared" si="66"/>
        <v>0.95944937873158653</v>
      </c>
      <c r="K89" s="51">
        <f t="shared" si="66"/>
        <v>0.93874039335956938</v>
      </c>
      <c r="L89" s="51">
        <f t="shared" si="66"/>
        <v>0.90067388719908403</v>
      </c>
      <c r="M89" s="52">
        <f>SUM(C89:L89)</f>
        <v>10.22036043267271</v>
      </c>
    </row>
    <row r="90" spans="2:13" s="3" customFormat="1" x14ac:dyDescent="0.25">
      <c r="B90" s="6"/>
      <c r="C90" s="52">
        <f>IF(C89&lt;&gt;"",C89/$M89,"")</f>
        <v>0.11239736116695603</v>
      </c>
      <c r="D90" s="52">
        <f t="shared" ref="D90:L90" si="67">IF(D89&lt;&gt;"",D89/$M89,"")</f>
        <v>0.10915472395312469</v>
      </c>
      <c r="E90" s="52">
        <f t="shared" si="67"/>
        <v>0.10615012355759183</v>
      </c>
      <c r="F90" s="52">
        <f t="shared" si="67"/>
        <v>0.10335640877394883</v>
      </c>
      <c r="G90" s="52">
        <f t="shared" si="67"/>
        <v>0.10075053650711936</v>
      </c>
      <c r="H90" s="52">
        <f t="shared" si="67"/>
        <v>9.8312809529003772E-2</v>
      </c>
      <c r="I90" s="52">
        <f t="shared" si="67"/>
        <v>9.602627974419066E-2</v>
      </c>
      <c r="J90" s="52">
        <f t="shared" si="67"/>
        <v>9.3876276189281377E-2</v>
      </c>
      <c r="K90" s="52">
        <f t="shared" si="67"/>
        <v>9.1850028141725812E-2</v>
      </c>
      <c r="L90" s="52">
        <f t="shared" si="67"/>
        <v>8.8125452437057578E-2</v>
      </c>
      <c r="M90" s="52">
        <f>SUM(C90:L90)</f>
        <v>1</v>
      </c>
    </row>
    <row r="91" spans="2:13" s="3" customFormat="1" x14ac:dyDescent="0.25">
      <c r="B91" s="6"/>
      <c r="C91" s="53">
        <f t="shared" ref="C91:L91" si="68">IFERROR(C90*$M38,0)</f>
        <v>292.2331390340857</v>
      </c>
      <c r="D91" s="53">
        <f t="shared" si="68"/>
        <v>283.80228227812421</v>
      </c>
      <c r="E91" s="53">
        <f t="shared" si="68"/>
        <v>275.99032124973877</v>
      </c>
      <c r="F91" s="53">
        <f t="shared" si="68"/>
        <v>268.72666281226697</v>
      </c>
      <c r="G91" s="53">
        <f t="shared" si="68"/>
        <v>261.95139491851035</v>
      </c>
      <c r="H91" s="53">
        <f t="shared" si="68"/>
        <v>255.6133047754098</v>
      </c>
      <c r="I91" s="53">
        <f t="shared" si="68"/>
        <v>249.66832733489571</v>
      </c>
      <c r="J91" s="53">
        <f t="shared" si="68"/>
        <v>244.07831809213158</v>
      </c>
      <c r="K91" s="53">
        <f t="shared" si="68"/>
        <v>238.81007316848712</v>
      </c>
      <c r="L91" s="53">
        <f t="shared" si="68"/>
        <v>229.12617633634972</v>
      </c>
      <c r="M91" s="52">
        <f t="shared" ref="M91:M92" si="69">SUM(C91:L91)</f>
        <v>2600</v>
      </c>
    </row>
    <row r="92" spans="2:13" s="3" customFormat="1" x14ac:dyDescent="0.25">
      <c r="B92" s="6"/>
      <c r="C92" s="53">
        <f>ROUND(C91,0)</f>
        <v>292</v>
      </c>
      <c r="D92" s="53">
        <f t="shared" ref="D92:L92" si="70">ROUND(D91,0)</f>
        <v>284</v>
      </c>
      <c r="E92" s="53">
        <f t="shared" si="70"/>
        <v>276</v>
      </c>
      <c r="F92" s="53">
        <f t="shared" si="70"/>
        <v>269</v>
      </c>
      <c r="G92" s="53">
        <f t="shared" si="70"/>
        <v>262</v>
      </c>
      <c r="H92" s="53">
        <f t="shared" si="70"/>
        <v>256</v>
      </c>
      <c r="I92" s="53">
        <f t="shared" si="70"/>
        <v>250</v>
      </c>
      <c r="J92" s="53">
        <f t="shared" si="70"/>
        <v>244</v>
      </c>
      <c r="K92" s="53">
        <f t="shared" si="70"/>
        <v>239</v>
      </c>
      <c r="L92" s="53">
        <f t="shared" si="70"/>
        <v>229</v>
      </c>
      <c r="M92" s="52">
        <f t="shared" si="69"/>
        <v>2601</v>
      </c>
    </row>
    <row r="93" spans="2:13" s="3" customForma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 s="3" customForma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 s="3" customForma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 s="3" customForma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4" s="3" customFormat="1" x14ac:dyDescent="0.25">
      <c r="B97" s="6" t="s">
        <v>44</v>
      </c>
      <c r="C97" s="54">
        <f>+C16</f>
        <v>1000</v>
      </c>
      <c r="D97" s="54">
        <f t="shared" ref="D97:L97" si="71">+D16</f>
        <v>1000</v>
      </c>
      <c r="E97" s="54">
        <f t="shared" si="71"/>
        <v>1006.8046558739305</v>
      </c>
      <c r="F97" s="54">
        <f t="shared" si="71"/>
        <v>1098.4463217192942</v>
      </c>
      <c r="G97" s="54">
        <f t="shared" si="71"/>
        <v>1211.8398177779161</v>
      </c>
      <c r="H97" s="54">
        <f t="shared" si="71"/>
        <v>1274.8731758637878</v>
      </c>
      <c r="I97" s="54">
        <f t="shared" si="71"/>
        <v>1354.9007007997971</v>
      </c>
      <c r="J97" s="54">
        <f t="shared" si="71"/>
        <v>1421.2195225554215</v>
      </c>
      <c r="K97" s="54">
        <f t="shared" si="71"/>
        <v>1493.511288689574</v>
      </c>
      <c r="L97" s="54">
        <f t="shared" si="71"/>
        <v>1538.4045167202785</v>
      </c>
      <c r="M97" s="6"/>
    </row>
    <row r="98" spans="2:14" s="3" customFormat="1" x14ac:dyDescent="0.25">
      <c r="B98" s="6"/>
      <c r="C98" s="54">
        <f>+C17</f>
        <v>200</v>
      </c>
      <c r="D98" s="54">
        <f t="shared" ref="D98:L98" si="72">+D17</f>
        <v>224.27123128615574</v>
      </c>
      <c r="E98" s="54">
        <f t="shared" si="72"/>
        <v>276.8207458748725</v>
      </c>
      <c r="F98" s="54">
        <f t="shared" si="72"/>
        <v>320.91541473445977</v>
      </c>
      <c r="G98" s="54">
        <f t="shared" si="72"/>
        <v>358.42035522308748</v>
      </c>
      <c r="H98" s="54">
        <f t="shared" si="72"/>
        <v>390.69269085535171</v>
      </c>
      <c r="I98" s="54">
        <f t="shared" si="72"/>
        <v>418.74293162172114</v>
      </c>
      <c r="J98" s="54">
        <f t="shared" si="72"/>
        <v>443.33863158714439</v>
      </c>
      <c r="K98" s="54">
        <f t="shared" si="72"/>
        <v>465.07302314179299</v>
      </c>
      <c r="L98" s="54">
        <f t="shared" si="72"/>
        <v>501.72497567541529</v>
      </c>
      <c r="M98" s="6"/>
    </row>
    <row r="99" spans="2:14" s="3" customFormat="1" x14ac:dyDescent="0.25">
      <c r="B99" s="6"/>
      <c r="C99" s="54">
        <f>+C18</f>
        <v>321.52712484921869</v>
      </c>
      <c r="D99" s="54">
        <f t="shared" ref="D99:L99" si="73">+D18</f>
        <v>345.28224532656333</v>
      </c>
      <c r="E99" s="54">
        <f t="shared" si="73"/>
        <v>423.39466639450205</v>
      </c>
      <c r="F99" s="54">
        <f t="shared" si="73"/>
        <v>470.93769631033808</v>
      </c>
      <c r="G99" s="54">
        <f t="shared" si="73"/>
        <v>507.97355143077766</v>
      </c>
      <c r="H99" s="54">
        <f t="shared" si="73"/>
        <v>534.55541427168976</v>
      </c>
      <c r="I99" s="54">
        <f t="shared" si="73"/>
        <v>555.72904469068521</v>
      </c>
      <c r="J99" s="54">
        <f t="shared" si="73"/>
        <v>579.5340542889403</v>
      </c>
      <c r="K99" s="54">
        <f t="shared" si="73"/>
        <v>597.00492401734027</v>
      </c>
      <c r="L99" s="54">
        <f t="shared" si="73"/>
        <v>622.06127841994453</v>
      </c>
      <c r="M99" s="6"/>
    </row>
    <row r="100" spans="2:14" s="3" customFormat="1" x14ac:dyDescent="0.25">
      <c r="B100" s="6" t="s">
        <v>22</v>
      </c>
      <c r="C100" s="55">
        <f>+C76</f>
        <v>1197</v>
      </c>
      <c r="D100" s="55">
        <f t="shared" ref="D100:L100" si="74">+D76</f>
        <v>1067</v>
      </c>
      <c r="E100" s="55">
        <f t="shared" si="74"/>
        <v>911</v>
      </c>
      <c r="F100" s="55">
        <f t="shared" si="74"/>
        <v>827</v>
      </c>
      <c r="G100" s="55">
        <f t="shared" si="74"/>
        <v>723</v>
      </c>
      <c r="H100" s="55">
        <f t="shared" si="74"/>
        <v>665</v>
      </c>
      <c r="I100" s="55">
        <f t="shared" si="74"/>
        <v>592</v>
      </c>
      <c r="J100" s="55">
        <f t="shared" si="74"/>
        <v>531</v>
      </c>
      <c r="K100" s="55">
        <f t="shared" si="74"/>
        <v>465</v>
      </c>
      <c r="L100" s="55">
        <f t="shared" si="74"/>
        <v>423</v>
      </c>
      <c r="M100" s="55">
        <f>SUM(C100:L100)</f>
        <v>7401</v>
      </c>
    </row>
    <row r="101" spans="2:14" s="3" customFormat="1" x14ac:dyDescent="0.25">
      <c r="B101" s="6"/>
      <c r="C101" s="55">
        <f>+C84</f>
        <v>288</v>
      </c>
      <c r="D101" s="55">
        <f t="shared" ref="D101:L101" si="75">+D84</f>
        <v>259</v>
      </c>
      <c r="E101" s="55">
        <f t="shared" si="75"/>
        <v>236</v>
      </c>
      <c r="F101" s="55">
        <f t="shared" si="75"/>
        <v>216</v>
      </c>
      <c r="G101" s="55">
        <f t="shared" si="75"/>
        <v>199</v>
      </c>
      <c r="H101" s="55">
        <f t="shared" si="75"/>
        <v>184</v>
      </c>
      <c r="I101" s="55">
        <f t="shared" si="75"/>
        <v>172</v>
      </c>
      <c r="J101" s="55">
        <f t="shared" si="75"/>
        <v>161</v>
      </c>
      <c r="K101" s="55">
        <f t="shared" si="75"/>
        <v>151</v>
      </c>
      <c r="L101" s="55">
        <f t="shared" si="75"/>
        <v>134</v>
      </c>
      <c r="M101" s="55">
        <f t="shared" ref="M101:M102" si="76">SUM(C101:L101)</f>
        <v>2000</v>
      </c>
    </row>
    <row r="102" spans="2:14" s="3" customFormat="1" x14ac:dyDescent="0.25">
      <c r="B102" s="6"/>
      <c r="C102" s="55">
        <f>+C92</f>
        <v>292</v>
      </c>
      <c r="D102" s="55">
        <f t="shared" ref="D102:L102" si="77">+D92</f>
        <v>284</v>
      </c>
      <c r="E102" s="55">
        <f t="shared" si="77"/>
        <v>276</v>
      </c>
      <c r="F102" s="55">
        <f t="shared" si="77"/>
        <v>269</v>
      </c>
      <c r="G102" s="55">
        <f t="shared" si="77"/>
        <v>262</v>
      </c>
      <c r="H102" s="55">
        <f t="shared" si="77"/>
        <v>256</v>
      </c>
      <c r="I102" s="55">
        <f t="shared" si="77"/>
        <v>250</v>
      </c>
      <c r="J102" s="55">
        <f t="shared" si="77"/>
        <v>244</v>
      </c>
      <c r="K102" s="55">
        <f t="shared" si="77"/>
        <v>239</v>
      </c>
      <c r="L102" s="55">
        <f t="shared" si="77"/>
        <v>229</v>
      </c>
      <c r="M102" s="55">
        <f t="shared" si="76"/>
        <v>2601</v>
      </c>
    </row>
    <row r="103" spans="2:14" s="3" customFormat="1" x14ac:dyDescent="0.25">
      <c r="B103" s="6" t="s">
        <v>45</v>
      </c>
      <c r="C103" s="55">
        <f>+C97-C100</f>
        <v>-197</v>
      </c>
      <c r="D103" s="55">
        <f t="shared" ref="D103:L103" si="78">+D97-D100</f>
        <v>-67</v>
      </c>
      <c r="E103" s="55">
        <f t="shared" si="78"/>
        <v>95.804655873930528</v>
      </c>
      <c r="F103" s="55">
        <f t="shared" si="78"/>
        <v>271.44632171929425</v>
      </c>
      <c r="G103" s="55">
        <f t="shared" si="78"/>
        <v>488.8398177779161</v>
      </c>
      <c r="H103" s="55">
        <f t="shared" si="78"/>
        <v>609.87317586378776</v>
      </c>
      <c r="I103" s="55">
        <f t="shared" si="78"/>
        <v>762.90070079979705</v>
      </c>
      <c r="J103" s="55">
        <f t="shared" si="78"/>
        <v>890.21952255542146</v>
      </c>
      <c r="K103" s="55">
        <f t="shared" si="78"/>
        <v>1028.511288689574</v>
      </c>
      <c r="L103" s="55">
        <f t="shared" si="78"/>
        <v>1115.4045167202785</v>
      </c>
      <c r="M103" s="55"/>
    </row>
    <row r="104" spans="2:14" s="3" customFormat="1" x14ac:dyDescent="0.25">
      <c r="B104" s="6"/>
      <c r="C104" s="55">
        <f t="shared" ref="C104:L105" si="79">+C98-C101</f>
        <v>-88</v>
      </c>
      <c r="D104" s="55">
        <f t="shared" si="79"/>
        <v>-34.728768713844261</v>
      </c>
      <c r="E104" s="55">
        <f t="shared" si="79"/>
        <v>40.8207458748725</v>
      </c>
      <c r="F104" s="55">
        <f t="shared" si="79"/>
        <v>104.91541473445977</v>
      </c>
      <c r="G104" s="55">
        <f t="shared" si="79"/>
        <v>159.42035522308748</v>
      </c>
      <c r="H104" s="55">
        <f t="shared" si="79"/>
        <v>206.69269085535171</v>
      </c>
      <c r="I104" s="55">
        <f t="shared" si="79"/>
        <v>246.74293162172114</v>
      </c>
      <c r="J104" s="55">
        <f t="shared" si="79"/>
        <v>282.33863158714439</v>
      </c>
      <c r="K104" s="55">
        <f t="shared" si="79"/>
        <v>314.07302314179299</v>
      </c>
      <c r="L104" s="55">
        <f t="shared" si="79"/>
        <v>367.72497567541529</v>
      </c>
      <c r="M104" s="55"/>
    </row>
    <row r="105" spans="2:14" s="3" customFormat="1" x14ac:dyDescent="0.25">
      <c r="B105" s="6"/>
      <c r="C105" s="55">
        <f t="shared" si="79"/>
        <v>29.527124849218694</v>
      </c>
      <c r="D105" s="55">
        <f t="shared" si="79"/>
        <v>61.282245326563327</v>
      </c>
      <c r="E105" s="55">
        <f t="shared" si="79"/>
        <v>147.39466639450205</v>
      </c>
      <c r="F105" s="55">
        <f t="shared" si="79"/>
        <v>201.93769631033808</v>
      </c>
      <c r="G105" s="55">
        <f t="shared" si="79"/>
        <v>245.97355143077766</v>
      </c>
      <c r="H105" s="55">
        <f t="shared" si="79"/>
        <v>278.55541427168976</v>
      </c>
      <c r="I105" s="55">
        <f t="shared" si="79"/>
        <v>305.72904469068521</v>
      </c>
      <c r="J105" s="55">
        <f t="shared" si="79"/>
        <v>335.5340542889403</v>
      </c>
      <c r="K105" s="55">
        <f t="shared" si="79"/>
        <v>358.00492401734027</v>
      </c>
      <c r="L105" s="55">
        <f t="shared" si="79"/>
        <v>393.06127841994453</v>
      </c>
      <c r="M105" s="55"/>
    </row>
    <row r="106" spans="2:14" s="3" customFormat="1" x14ac:dyDescent="0.25">
      <c r="B106" s="6" t="s">
        <v>46</v>
      </c>
      <c r="C106" s="6">
        <f>IF(C103&lt;0,C97,0)</f>
        <v>1000</v>
      </c>
      <c r="D106" s="6">
        <f t="shared" ref="D106:L106" si="80">IF(D103&lt;0,D97,0)</f>
        <v>1000</v>
      </c>
      <c r="E106" s="6">
        <f t="shared" si="80"/>
        <v>0</v>
      </c>
      <c r="F106" s="6">
        <f t="shared" si="80"/>
        <v>0</v>
      </c>
      <c r="G106" s="6">
        <f t="shared" si="80"/>
        <v>0</v>
      </c>
      <c r="H106" s="6">
        <f t="shared" si="80"/>
        <v>0</v>
      </c>
      <c r="I106" s="6">
        <f t="shared" si="80"/>
        <v>0</v>
      </c>
      <c r="J106" s="6">
        <f t="shared" si="80"/>
        <v>0</v>
      </c>
      <c r="K106" s="6">
        <f t="shared" si="80"/>
        <v>0</v>
      </c>
      <c r="L106" s="6">
        <f t="shared" si="80"/>
        <v>0</v>
      </c>
      <c r="M106" s="6">
        <f>SUM(C106:L106)</f>
        <v>2000</v>
      </c>
      <c r="N106" s="56">
        <f>+M100-M106</f>
        <v>5401</v>
      </c>
    </row>
    <row r="107" spans="2:14" s="3" customFormat="1" x14ac:dyDescent="0.25">
      <c r="B107" s="6"/>
      <c r="C107" s="6">
        <f t="shared" ref="C107:L108" si="81">IF(C104&lt;0,C98,0)</f>
        <v>200</v>
      </c>
      <c r="D107" s="6">
        <f t="shared" si="81"/>
        <v>224.27123128615574</v>
      </c>
      <c r="E107" s="6">
        <f t="shared" si="81"/>
        <v>0</v>
      </c>
      <c r="F107" s="6">
        <f t="shared" si="81"/>
        <v>0</v>
      </c>
      <c r="G107" s="6">
        <f t="shared" si="81"/>
        <v>0</v>
      </c>
      <c r="H107" s="6">
        <f t="shared" si="81"/>
        <v>0</v>
      </c>
      <c r="I107" s="6">
        <f t="shared" si="81"/>
        <v>0</v>
      </c>
      <c r="J107" s="6">
        <f t="shared" si="81"/>
        <v>0</v>
      </c>
      <c r="K107" s="6">
        <f t="shared" si="81"/>
        <v>0</v>
      </c>
      <c r="L107" s="6">
        <f t="shared" si="81"/>
        <v>0</v>
      </c>
      <c r="M107" s="6">
        <f t="shared" ref="M107:M108" si="82">SUM(C107:L107)</f>
        <v>424.27123128615574</v>
      </c>
      <c r="N107" s="56">
        <f t="shared" ref="N107:N108" si="83">+M101-M107</f>
        <v>1575.7287687138441</v>
      </c>
    </row>
    <row r="108" spans="2:14" s="3" customFormat="1" x14ac:dyDescent="0.25">
      <c r="B108" s="6"/>
      <c r="C108" s="6">
        <f t="shared" si="81"/>
        <v>0</v>
      </c>
      <c r="D108" s="6">
        <f t="shared" si="81"/>
        <v>0</v>
      </c>
      <c r="E108" s="6">
        <f t="shared" si="81"/>
        <v>0</v>
      </c>
      <c r="F108" s="6">
        <f t="shared" si="81"/>
        <v>0</v>
      </c>
      <c r="G108" s="6">
        <f t="shared" si="81"/>
        <v>0</v>
      </c>
      <c r="H108" s="6">
        <f t="shared" si="81"/>
        <v>0</v>
      </c>
      <c r="I108" s="6">
        <f t="shared" si="81"/>
        <v>0</v>
      </c>
      <c r="J108" s="6">
        <f t="shared" si="81"/>
        <v>0</v>
      </c>
      <c r="K108" s="6">
        <f t="shared" si="81"/>
        <v>0</v>
      </c>
      <c r="L108" s="6">
        <f t="shared" si="81"/>
        <v>0</v>
      </c>
      <c r="M108" s="6">
        <f t="shared" si="82"/>
        <v>0</v>
      </c>
      <c r="N108" s="56">
        <f t="shared" si="83"/>
        <v>2601</v>
      </c>
    </row>
    <row r="109" spans="2:14" s="3" customFormat="1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4" s="3" customFormat="1" x14ac:dyDescent="0.25">
      <c r="B110" s="6"/>
      <c r="C110" s="51" t="str">
        <f>IF(C106=0,C73,"")</f>
        <v/>
      </c>
      <c r="D110" s="51" t="str">
        <f t="shared" ref="D110:L110" si="84">IF(D106=0,D73,"")</f>
        <v/>
      </c>
      <c r="E110" s="51">
        <f t="shared" si="84"/>
        <v>1.4255862991402155</v>
      </c>
      <c r="F110" s="51">
        <f t="shared" si="84"/>
        <v>1.2940481238636374</v>
      </c>
      <c r="G110" s="51">
        <f t="shared" si="84"/>
        <v>1.1312883854608942</v>
      </c>
      <c r="H110" s="51">
        <f t="shared" si="84"/>
        <v>1.0408132415655245</v>
      </c>
      <c r="I110" s="51">
        <f t="shared" si="84"/>
        <v>0.92594546275685152</v>
      </c>
      <c r="J110" s="51">
        <f t="shared" si="84"/>
        <v>0.83075451746186479</v>
      </c>
      <c r="K110" s="51">
        <f t="shared" si="84"/>
        <v>0.7269902862348453</v>
      </c>
      <c r="L110" s="51">
        <f t="shared" si="84"/>
        <v>0.66255263941818232</v>
      </c>
      <c r="M110" s="52">
        <f>SUM(C110:L110)</f>
        <v>8.0379789559020161</v>
      </c>
    </row>
    <row r="111" spans="2:14" s="3" customFormat="1" x14ac:dyDescent="0.25">
      <c r="B111" s="6"/>
      <c r="C111" s="51" t="str">
        <f>IF(C107=0,C81,"")</f>
        <v/>
      </c>
      <c r="D111" s="51" t="str">
        <f t="shared" ref="D111:L111" si="85">IF(D107=0,D81,"")</f>
        <v/>
      </c>
      <c r="E111" s="51">
        <f t="shared" si="85"/>
        <v>1.3157501320262961</v>
      </c>
      <c r="F111" s="51">
        <f t="shared" si="85"/>
        <v>1.2048558908724183</v>
      </c>
      <c r="G111" s="51">
        <f t="shared" si="85"/>
        <v>1.1105342410545758</v>
      </c>
      <c r="H111" s="51">
        <f t="shared" si="85"/>
        <v>1.0293721354585594</v>
      </c>
      <c r="I111" s="51">
        <f t="shared" si="85"/>
        <v>0.95882822971169102</v>
      </c>
      <c r="J111" s="51">
        <f t="shared" si="85"/>
        <v>0.89697219237530823</v>
      </c>
      <c r="K111" s="51">
        <f t="shared" si="85"/>
        <v>0.84231209579835065</v>
      </c>
      <c r="L111" s="51">
        <f t="shared" si="85"/>
        <v>0.75013563619125523</v>
      </c>
      <c r="M111" s="52">
        <f t="shared" ref="M111:M112" si="86">SUM(C111:L111)</f>
        <v>8.1087605534884553</v>
      </c>
    </row>
    <row r="112" spans="2:14" s="3" customFormat="1" x14ac:dyDescent="0.25">
      <c r="B112" s="6"/>
      <c r="C112" s="51">
        <f>IF(C108=0,C89,"")</f>
        <v>1.1487415428075816</v>
      </c>
      <c r="D112" s="51">
        <f t="shared" ref="D112:L112" si="87">IF(D108=0,D89,"")</f>
        <v>1.1156006217298275</v>
      </c>
      <c r="E112" s="51">
        <f t="shared" si="87"/>
        <v>1.0848925227313309</v>
      </c>
      <c r="F112" s="51">
        <f t="shared" si="87"/>
        <v>1.0563397506964132</v>
      </c>
      <c r="G112" s="51">
        <f t="shared" si="87"/>
        <v>1.0297067968879101</v>
      </c>
      <c r="H112" s="51">
        <f t="shared" si="87"/>
        <v>1.0047923485351187</v>
      </c>
      <c r="I112" s="51">
        <f t="shared" si="87"/>
        <v>0.98142318999428713</v>
      </c>
      <c r="J112" s="51">
        <f t="shared" si="87"/>
        <v>0.95944937873158653</v>
      </c>
      <c r="K112" s="51">
        <f t="shared" si="87"/>
        <v>0.93874039335956938</v>
      </c>
      <c r="L112" s="51">
        <f t="shared" si="87"/>
        <v>0.90067388719908403</v>
      </c>
      <c r="M112" s="52">
        <f t="shared" si="86"/>
        <v>10.22036043267271</v>
      </c>
    </row>
    <row r="113" spans="2:14" s="3" customFormat="1" x14ac:dyDescent="0.25">
      <c r="B113" s="6" t="s">
        <v>48</v>
      </c>
      <c r="C113" s="51">
        <f>IFERROR(C110/$M110,0)</f>
        <v>0</v>
      </c>
      <c r="D113" s="51">
        <f t="shared" ref="D113:L113" si="88">IFERROR(D110/$M110,0)</f>
        <v>0</v>
      </c>
      <c r="E113" s="51">
        <f t="shared" si="88"/>
        <v>0.17735631145108383</v>
      </c>
      <c r="F113" s="51">
        <f t="shared" si="88"/>
        <v>0.16099172826441174</v>
      </c>
      <c r="G113" s="51">
        <f t="shared" si="88"/>
        <v>0.14074288968251494</v>
      </c>
      <c r="H113" s="51">
        <f t="shared" si="88"/>
        <v>0.12948693288146648</v>
      </c>
      <c r="I113" s="51">
        <f t="shared" si="88"/>
        <v>0.11519630342860765</v>
      </c>
      <c r="J113" s="51">
        <f t="shared" si="88"/>
        <v>0.10335365668653186</v>
      </c>
      <c r="K113" s="51">
        <f t="shared" si="88"/>
        <v>9.0444412734004595E-2</v>
      </c>
      <c r="L113" s="51">
        <f t="shared" si="88"/>
        <v>8.2427764871378803E-2</v>
      </c>
      <c r="M113" s="6"/>
    </row>
    <row r="114" spans="2:14" s="3" customFormat="1" x14ac:dyDescent="0.25">
      <c r="B114" s="6"/>
      <c r="C114" s="51">
        <f t="shared" ref="C114:L115" si="89">IFERROR(C111/$M111,0)</f>
        <v>0</v>
      </c>
      <c r="D114" s="51">
        <f t="shared" si="89"/>
        <v>0</v>
      </c>
      <c r="E114" s="51">
        <f t="shared" si="89"/>
        <v>0.16226279261141205</v>
      </c>
      <c r="F114" s="51">
        <f t="shared" si="89"/>
        <v>0.14858693667481393</v>
      </c>
      <c r="G114" s="51">
        <f t="shared" si="89"/>
        <v>0.13695486920955074</v>
      </c>
      <c r="H114" s="51">
        <f t="shared" si="89"/>
        <v>0.12694568160798816</v>
      </c>
      <c r="I114" s="51">
        <f t="shared" si="89"/>
        <v>0.11824596661683336</v>
      </c>
      <c r="J114" s="51">
        <f t="shared" si="89"/>
        <v>0.11061766918119482</v>
      </c>
      <c r="K114" s="51">
        <f t="shared" si="89"/>
        <v>0.10387679969609918</v>
      </c>
      <c r="L114" s="51">
        <f t="shared" si="89"/>
        <v>9.2509284402107636E-2</v>
      </c>
      <c r="M114" s="6"/>
    </row>
    <row r="115" spans="2:14" s="3" customFormat="1" x14ac:dyDescent="0.25">
      <c r="B115" s="6"/>
      <c r="C115" s="51">
        <f t="shared" si="89"/>
        <v>0.11239736116695603</v>
      </c>
      <c r="D115" s="51">
        <f t="shared" si="89"/>
        <v>0.10915472395312469</v>
      </c>
      <c r="E115" s="51">
        <f t="shared" si="89"/>
        <v>0.10615012355759183</v>
      </c>
      <c r="F115" s="51">
        <f t="shared" si="89"/>
        <v>0.10335640877394883</v>
      </c>
      <c r="G115" s="51">
        <f t="shared" si="89"/>
        <v>0.10075053650711936</v>
      </c>
      <c r="H115" s="51">
        <f t="shared" si="89"/>
        <v>9.8312809529003772E-2</v>
      </c>
      <c r="I115" s="51">
        <f t="shared" si="89"/>
        <v>9.602627974419066E-2</v>
      </c>
      <c r="J115" s="51">
        <f t="shared" si="89"/>
        <v>9.3876276189281377E-2</v>
      </c>
      <c r="K115" s="51">
        <f t="shared" si="89"/>
        <v>9.1850028141725812E-2</v>
      </c>
      <c r="L115" s="51">
        <f t="shared" si="89"/>
        <v>8.8125452437057578E-2</v>
      </c>
      <c r="M115" s="6"/>
    </row>
    <row r="116" spans="2:14" s="3" customFormat="1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4" s="3" customFormat="1" x14ac:dyDescent="0.25">
      <c r="B117" s="6" t="s">
        <v>49</v>
      </c>
      <c r="C117" s="55">
        <f>+C113*$N106</f>
        <v>0</v>
      </c>
      <c r="D117" s="55">
        <f t="shared" ref="D117:L117" si="90">+D113*$N106</f>
        <v>0</v>
      </c>
      <c r="E117" s="55">
        <f t="shared" si="90"/>
        <v>957.90143814730379</v>
      </c>
      <c r="F117" s="55">
        <f t="shared" si="90"/>
        <v>869.51632435608781</v>
      </c>
      <c r="G117" s="55">
        <f t="shared" si="90"/>
        <v>760.15234717526323</v>
      </c>
      <c r="H117" s="55">
        <f t="shared" si="90"/>
        <v>699.3589244928005</v>
      </c>
      <c r="I117" s="55">
        <f t="shared" si="90"/>
        <v>622.17523481790988</v>
      </c>
      <c r="J117" s="55">
        <f t="shared" si="90"/>
        <v>558.21309976395855</v>
      </c>
      <c r="K117" s="55">
        <f t="shared" si="90"/>
        <v>488.49027317635881</v>
      </c>
      <c r="L117" s="55">
        <f t="shared" si="90"/>
        <v>445.19235807031691</v>
      </c>
      <c r="M117" s="55">
        <f>SUM(C117:L117)</f>
        <v>5401</v>
      </c>
    </row>
    <row r="118" spans="2:14" s="3" customFormat="1" x14ac:dyDescent="0.25">
      <c r="B118" s="6"/>
      <c r="C118" s="55">
        <f t="shared" ref="C118:L119" si="91">+C114*$N107</f>
        <v>0</v>
      </c>
      <c r="D118" s="55">
        <f t="shared" si="91"/>
        <v>0</v>
      </c>
      <c r="E118" s="55">
        <f t="shared" si="91"/>
        <v>255.68215040965015</v>
      </c>
      <c r="F118" s="55">
        <f t="shared" si="91"/>
        <v>234.13271077356649</v>
      </c>
      <c r="G118" s="55">
        <f t="shared" si="91"/>
        <v>215.80372742893096</v>
      </c>
      <c r="H118" s="55">
        <f t="shared" si="91"/>
        <v>200.03196257369487</v>
      </c>
      <c r="I118" s="55">
        <f t="shared" si="91"/>
        <v>186.32357138252115</v>
      </c>
      <c r="J118" s="55">
        <f t="shared" si="91"/>
        <v>174.30344365687947</v>
      </c>
      <c r="K118" s="55">
        <f t="shared" si="91"/>
        <v>163.681661683069</v>
      </c>
      <c r="L118" s="55">
        <f t="shared" si="91"/>
        <v>145.7695408055319</v>
      </c>
      <c r="M118" s="55">
        <f t="shared" ref="M118:M119" si="92">SUM(C118:L118)</f>
        <v>1575.7287687138439</v>
      </c>
    </row>
    <row r="119" spans="2:14" s="3" customFormat="1" x14ac:dyDescent="0.25">
      <c r="B119" s="6"/>
      <c r="C119" s="55">
        <f t="shared" si="91"/>
        <v>292.34553639525262</v>
      </c>
      <c r="D119" s="55">
        <f t="shared" si="91"/>
        <v>283.91143700207732</v>
      </c>
      <c r="E119" s="55">
        <f t="shared" si="91"/>
        <v>276.09647137329637</v>
      </c>
      <c r="F119" s="55">
        <f t="shared" si="91"/>
        <v>268.83001922104091</v>
      </c>
      <c r="G119" s="55">
        <f t="shared" si="91"/>
        <v>262.05214545501747</v>
      </c>
      <c r="H119" s="55">
        <f t="shared" si="91"/>
        <v>255.71161758493881</v>
      </c>
      <c r="I119" s="55">
        <f t="shared" si="91"/>
        <v>249.7643536146399</v>
      </c>
      <c r="J119" s="55">
        <f t="shared" si="91"/>
        <v>244.17219436832087</v>
      </c>
      <c r="K119" s="55">
        <f t="shared" si="91"/>
        <v>238.90192319662884</v>
      </c>
      <c r="L119" s="55">
        <f t="shared" si="91"/>
        <v>229.21430178878677</v>
      </c>
      <c r="M119" s="55">
        <f t="shared" si="92"/>
        <v>2601</v>
      </c>
    </row>
    <row r="120" spans="2:14" s="3" customFormat="1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4" s="3" customFormat="1" x14ac:dyDescent="0.25">
      <c r="B121" s="6" t="s">
        <v>47</v>
      </c>
      <c r="C121" s="54">
        <f t="shared" ref="C121:L121" si="93">+C97-C106</f>
        <v>0</v>
      </c>
      <c r="D121" s="54">
        <f t="shared" si="93"/>
        <v>0</v>
      </c>
      <c r="E121" s="54">
        <f t="shared" si="93"/>
        <v>1006.8046558739305</v>
      </c>
      <c r="F121" s="54">
        <f t="shared" si="93"/>
        <v>1098.4463217192942</v>
      </c>
      <c r="G121" s="54">
        <f t="shared" si="93"/>
        <v>1211.8398177779161</v>
      </c>
      <c r="H121" s="54">
        <f t="shared" si="93"/>
        <v>1274.8731758637878</v>
      </c>
      <c r="I121" s="54">
        <f t="shared" si="93"/>
        <v>1354.9007007997971</v>
      </c>
      <c r="J121" s="54">
        <f t="shared" si="93"/>
        <v>1421.2195225554215</v>
      </c>
      <c r="K121" s="54">
        <f t="shared" si="93"/>
        <v>1493.511288689574</v>
      </c>
      <c r="L121" s="54">
        <f t="shared" si="93"/>
        <v>1538.4045167202785</v>
      </c>
      <c r="M121" s="55"/>
    </row>
    <row r="122" spans="2:14" s="3" customFormat="1" x14ac:dyDescent="0.25">
      <c r="B122" s="6"/>
      <c r="C122" s="54">
        <f t="shared" ref="C122:L122" si="94">+C98-C107</f>
        <v>0</v>
      </c>
      <c r="D122" s="54">
        <f t="shared" si="94"/>
        <v>0</v>
      </c>
      <c r="E122" s="54">
        <f t="shared" si="94"/>
        <v>276.8207458748725</v>
      </c>
      <c r="F122" s="54">
        <f t="shared" si="94"/>
        <v>320.91541473445977</v>
      </c>
      <c r="G122" s="54">
        <f t="shared" si="94"/>
        <v>358.42035522308748</v>
      </c>
      <c r="H122" s="54">
        <f t="shared" si="94"/>
        <v>390.69269085535171</v>
      </c>
      <c r="I122" s="54">
        <f t="shared" si="94"/>
        <v>418.74293162172114</v>
      </c>
      <c r="J122" s="54">
        <f t="shared" si="94"/>
        <v>443.33863158714439</v>
      </c>
      <c r="K122" s="54">
        <f t="shared" si="94"/>
        <v>465.07302314179299</v>
      </c>
      <c r="L122" s="54">
        <f t="shared" si="94"/>
        <v>501.72497567541529</v>
      </c>
      <c r="M122" s="55"/>
    </row>
    <row r="123" spans="2:14" s="3" customFormat="1" x14ac:dyDescent="0.25">
      <c r="B123" s="6"/>
      <c r="C123" s="54">
        <f t="shared" ref="C123:L123" si="95">+C99-C108</f>
        <v>321.52712484921869</v>
      </c>
      <c r="D123" s="54">
        <f t="shared" si="95"/>
        <v>345.28224532656333</v>
      </c>
      <c r="E123" s="54">
        <f t="shared" si="95"/>
        <v>423.39466639450205</v>
      </c>
      <c r="F123" s="54">
        <f t="shared" si="95"/>
        <v>470.93769631033808</v>
      </c>
      <c r="G123" s="54">
        <f t="shared" si="95"/>
        <v>507.97355143077766</v>
      </c>
      <c r="H123" s="54">
        <f t="shared" si="95"/>
        <v>534.55541427168976</v>
      </c>
      <c r="I123" s="54">
        <f t="shared" si="95"/>
        <v>555.72904469068521</v>
      </c>
      <c r="J123" s="54">
        <f t="shared" si="95"/>
        <v>579.5340542889403</v>
      </c>
      <c r="K123" s="54">
        <f t="shared" si="95"/>
        <v>597.00492401734027</v>
      </c>
      <c r="L123" s="54">
        <f t="shared" si="95"/>
        <v>622.06127841994453</v>
      </c>
      <c r="M123" s="55"/>
    </row>
    <row r="124" spans="2:14" s="3" customFormat="1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4" s="3" customFormat="1" x14ac:dyDescent="0.25">
      <c r="B125" s="6" t="s">
        <v>50</v>
      </c>
      <c r="C125" s="53">
        <f>IF(C121&lt;=C117,C121,0)</f>
        <v>0</v>
      </c>
      <c r="D125" s="53">
        <f t="shared" ref="D125:L125" si="96">IF(D121&lt;=D117,D121,0)</f>
        <v>0</v>
      </c>
      <c r="E125" s="53">
        <f t="shared" si="96"/>
        <v>0</v>
      </c>
      <c r="F125" s="53">
        <f t="shared" si="96"/>
        <v>0</v>
      </c>
      <c r="G125" s="53">
        <f t="shared" si="96"/>
        <v>0</v>
      </c>
      <c r="H125" s="53">
        <f t="shared" si="96"/>
        <v>0</v>
      </c>
      <c r="I125" s="53">
        <f t="shared" si="96"/>
        <v>0</v>
      </c>
      <c r="J125" s="53">
        <f t="shared" si="96"/>
        <v>0</v>
      </c>
      <c r="K125" s="53">
        <f t="shared" si="96"/>
        <v>0</v>
      </c>
      <c r="L125" s="53">
        <f t="shared" si="96"/>
        <v>0</v>
      </c>
      <c r="M125" s="55">
        <f>SUM(C125:L125)</f>
        <v>0</v>
      </c>
      <c r="N125" s="56">
        <f>+M117-M125</f>
        <v>5401</v>
      </c>
    </row>
    <row r="126" spans="2:14" s="3" customFormat="1" x14ac:dyDescent="0.25">
      <c r="B126" s="6"/>
      <c r="C126" s="53">
        <f t="shared" ref="C126:L127" si="97">IF(C122&lt;=C118,C122,0)</f>
        <v>0</v>
      </c>
      <c r="D126" s="53">
        <f t="shared" si="97"/>
        <v>0</v>
      </c>
      <c r="E126" s="53">
        <f t="shared" si="97"/>
        <v>0</v>
      </c>
      <c r="F126" s="53">
        <f t="shared" si="97"/>
        <v>0</v>
      </c>
      <c r="G126" s="53">
        <f t="shared" si="97"/>
        <v>0</v>
      </c>
      <c r="H126" s="53">
        <f t="shared" si="97"/>
        <v>0</v>
      </c>
      <c r="I126" s="53">
        <f t="shared" si="97"/>
        <v>0</v>
      </c>
      <c r="J126" s="53">
        <f t="shared" si="97"/>
        <v>0</v>
      </c>
      <c r="K126" s="53">
        <f t="shared" si="97"/>
        <v>0</v>
      </c>
      <c r="L126" s="53">
        <f t="shared" si="97"/>
        <v>0</v>
      </c>
      <c r="M126" s="55">
        <f t="shared" ref="M126:M127" si="98">SUM(C126:L126)</f>
        <v>0</v>
      </c>
      <c r="N126" s="56">
        <f t="shared" ref="N126:N127" si="99">+M118-M126</f>
        <v>1575.7287687138439</v>
      </c>
    </row>
    <row r="127" spans="2:14" s="3" customFormat="1" x14ac:dyDescent="0.25">
      <c r="B127" s="6"/>
      <c r="C127" s="53">
        <f t="shared" si="97"/>
        <v>0</v>
      </c>
      <c r="D127" s="53">
        <f t="shared" si="97"/>
        <v>0</v>
      </c>
      <c r="E127" s="53">
        <f t="shared" si="97"/>
        <v>0</v>
      </c>
      <c r="F127" s="53">
        <f t="shared" si="97"/>
        <v>0</v>
      </c>
      <c r="G127" s="53">
        <f t="shared" si="97"/>
        <v>0</v>
      </c>
      <c r="H127" s="53">
        <f t="shared" si="97"/>
        <v>0</v>
      </c>
      <c r="I127" s="53">
        <f t="shared" si="97"/>
        <v>0</v>
      </c>
      <c r="J127" s="53">
        <f t="shared" si="97"/>
        <v>0</v>
      </c>
      <c r="K127" s="53">
        <f t="shared" si="97"/>
        <v>0</v>
      </c>
      <c r="L127" s="53">
        <f t="shared" si="97"/>
        <v>0</v>
      </c>
      <c r="M127" s="55">
        <f t="shared" si="98"/>
        <v>0</v>
      </c>
      <c r="N127" s="56">
        <f t="shared" si="99"/>
        <v>2601</v>
      </c>
    </row>
    <row r="128" spans="2:14" s="3" customForma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 s="3" customFormat="1" x14ac:dyDescent="0.25">
      <c r="B129" s="6" t="s">
        <v>51</v>
      </c>
      <c r="C129" s="55">
        <f>+C121-C125</f>
        <v>0</v>
      </c>
      <c r="D129" s="55">
        <f t="shared" ref="D129:L129" si="100">+D121-D125</f>
        <v>0</v>
      </c>
      <c r="E129" s="55">
        <f t="shared" si="100"/>
        <v>1006.8046558739305</v>
      </c>
      <c r="F129" s="55">
        <f t="shared" si="100"/>
        <v>1098.4463217192942</v>
      </c>
      <c r="G129" s="55">
        <f t="shared" si="100"/>
        <v>1211.8398177779161</v>
      </c>
      <c r="H129" s="55">
        <f t="shared" si="100"/>
        <v>1274.8731758637878</v>
      </c>
      <c r="I129" s="55">
        <f t="shared" si="100"/>
        <v>1354.9007007997971</v>
      </c>
      <c r="J129" s="55">
        <f t="shared" si="100"/>
        <v>1421.2195225554215</v>
      </c>
      <c r="K129" s="55">
        <f t="shared" si="100"/>
        <v>1493.511288689574</v>
      </c>
      <c r="L129" s="55">
        <f t="shared" si="100"/>
        <v>1538.4045167202785</v>
      </c>
      <c r="M129" s="6"/>
    </row>
    <row r="130" spans="2:13" s="3" customFormat="1" x14ac:dyDescent="0.25">
      <c r="B130" s="6"/>
      <c r="C130" s="55">
        <f t="shared" ref="C130:L131" si="101">+C122-C126</f>
        <v>0</v>
      </c>
      <c r="D130" s="55">
        <f t="shared" si="101"/>
        <v>0</v>
      </c>
      <c r="E130" s="55">
        <f t="shared" si="101"/>
        <v>276.8207458748725</v>
      </c>
      <c r="F130" s="55">
        <f t="shared" si="101"/>
        <v>320.91541473445977</v>
      </c>
      <c r="G130" s="55">
        <f t="shared" si="101"/>
        <v>358.42035522308748</v>
      </c>
      <c r="H130" s="55">
        <f t="shared" si="101"/>
        <v>390.69269085535171</v>
      </c>
      <c r="I130" s="55">
        <f t="shared" si="101"/>
        <v>418.74293162172114</v>
      </c>
      <c r="J130" s="55">
        <f t="shared" si="101"/>
        <v>443.33863158714439</v>
      </c>
      <c r="K130" s="55">
        <f t="shared" si="101"/>
        <v>465.07302314179299</v>
      </c>
      <c r="L130" s="55">
        <f t="shared" si="101"/>
        <v>501.72497567541529</v>
      </c>
      <c r="M130" s="6"/>
    </row>
    <row r="131" spans="2:13" s="3" customFormat="1" x14ac:dyDescent="0.25">
      <c r="B131" s="6"/>
      <c r="C131" s="55">
        <f t="shared" si="101"/>
        <v>321.52712484921869</v>
      </c>
      <c r="D131" s="55">
        <f t="shared" si="101"/>
        <v>345.28224532656333</v>
      </c>
      <c r="E131" s="55">
        <f t="shared" si="101"/>
        <v>423.39466639450205</v>
      </c>
      <c r="F131" s="55">
        <f t="shared" si="101"/>
        <v>470.93769631033808</v>
      </c>
      <c r="G131" s="55">
        <f t="shared" si="101"/>
        <v>507.97355143077766</v>
      </c>
      <c r="H131" s="55">
        <f t="shared" si="101"/>
        <v>534.55541427168976</v>
      </c>
      <c r="I131" s="55">
        <f t="shared" si="101"/>
        <v>555.72904469068521</v>
      </c>
      <c r="J131" s="55">
        <f t="shared" si="101"/>
        <v>579.5340542889403</v>
      </c>
      <c r="K131" s="55">
        <f t="shared" si="101"/>
        <v>597.00492401734027</v>
      </c>
      <c r="L131" s="55">
        <f t="shared" si="101"/>
        <v>622.06127841994453</v>
      </c>
      <c r="M131" s="6"/>
    </row>
    <row r="132" spans="2:13" s="3" customFormat="1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 s="3" customFormat="1" x14ac:dyDescent="0.25">
      <c r="B133" s="6" t="s">
        <v>52</v>
      </c>
      <c r="C133" s="51" t="str">
        <f>IF(C129&gt;0,C73,"")</f>
        <v/>
      </c>
      <c r="D133" s="51" t="str">
        <f t="shared" ref="D133:L133" si="102">IF(D129&gt;0,D73,"")</f>
        <v/>
      </c>
      <c r="E133" s="51">
        <f t="shared" si="102"/>
        <v>1.4255862991402155</v>
      </c>
      <c r="F133" s="51">
        <f t="shared" si="102"/>
        <v>1.2940481238636374</v>
      </c>
      <c r="G133" s="51">
        <f t="shared" si="102"/>
        <v>1.1312883854608942</v>
      </c>
      <c r="H133" s="51">
        <f t="shared" si="102"/>
        <v>1.0408132415655245</v>
      </c>
      <c r="I133" s="51">
        <f t="shared" si="102"/>
        <v>0.92594546275685152</v>
      </c>
      <c r="J133" s="51">
        <f t="shared" si="102"/>
        <v>0.83075451746186479</v>
      </c>
      <c r="K133" s="51">
        <f t="shared" si="102"/>
        <v>0.7269902862348453</v>
      </c>
      <c r="L133" s="51">
        <f t="shared" si="102"/>
        <v>0.66255263941818232</v>
      </c>
      <c r="M133" s="51">
        <f>SUM(C133:L133)</f>
        <v>8.0379789559020161</v>
      </c>
    </row>
    <row r="134" spans="2:13" s="3" customFormat="1" x14ac:dyDescent="0.25">
      <c r="B134" s="6"/>
      <c r="C134" s="51" t="str">
        <f>IF(C130&gt;0,C81,"")</f>
        <v/>
      </c>
      <c r="D134" s="51" t="str">
        <f t="shared" ref="D134:L134" si="103">IF(D130&gt;0,D81,"")</f>
        <v/>
      </c>
      <c r="E134" s="51">
        <f t="shared" si="103"/>
        <v>1.3157501320262961</v>
      </c>
      <c r="F134" s="51">
        <f t="shared" si="103"/>
        <v>1.2048558908724183</v>
      </c>
      <c r="G134" s="51">
        <f t="shared" si="103"/>
        <v>1.1105342410545758</v>
      </c>
      <c r="H134" s="51">
        <f t="shared" si="103"/>
        <v>1.0293721354585594</v>
      </c>
      <c r="I134" s="51">
        <f t="shared" si="103"/>
        <v>0.95882822971169102</v>
      </c>
      <c r="J134" s="51">
        <f t="shared" si="103"/>
        <v>0.89697219237530823</v>
      </c>
      <c r="K134" s="51">
        <f t="shared" si="103"/>
        <v>0.84231209579835065</v>
      </c>
      <c r="L134" s="51">
        <f t="shared" si="103"/>
        <v>0.75013563619125523</v>
      </c>
      <c r="M134" s="51">
        <f t="shared" ref="M134:M135" si="104">SUM(C134:L134)</f>
        <v>8.1087605534884553</v>
      </c>
    </row>
    <row r="135" spans="2:13" s="3" customFormat="1" x14ac:dyDescent="0.25">
      <c r="B135" s="6"/>
      <c r="C135" s="51">
        <f>IF(C131&gt;0,C89,"")</f>
        <v>1.1487415428075816</v>
      </c>
      <c r="D135" s="51">
        <f t="shared" ref="D135:L135" si="105">IF(D131&gt;0,D89,"")</f>
        <v>1.1156006217298275</v>
      </c>
      <c r="E135" s="51">
        <f t="shared" si="105"/>
        <v>1.0848925227313309</v>
      </c>
      <c r="F135" s="51">
        <f t="shared" si="105"/>
        <v>1.0563397506964132</v>
      </c>
      <c r="G135" s="51">
        <f t="shared" si="105"/>
        <v>1.0297067968879101</v>
      </c>
      <c r="H135" s="51">
        <f t="shared" si="105"/>
        <v>1.0047923485351187</v>
      </c>
      <c r="I135" s="51">
        <f t="shared" si="105"/>
        <v>0.98142318999428713</v>
      </c>
      <c r="J135" s="51">
        <f t="shared" si="105"/>
        <v>0.95944937873158653</v>
      </c>
      <c r="K135" s="51">
        <f t="shared" si="105"/>
        <v>0.93874039335956938</v>
      </c>
      <c r="L135" s="51">
        <f t="shared" si="105"/>
        <v>0.90067388719908403</v>
      </c>
      <c r="M135" s="51">
        <f t="shared" si="104"/>
        <v>10.22036043267271</v>
      </c>
    </row>
    <row r="136" spans="2:13" s="3" customFormat="1" x14ac:dyDescent="0.25">
      <c r="B136" s="6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2:13" s="3" customFormat="1" x14ac:dyDescent="0.25">
      <c r="B137" s="6"/>
      <c r="C137" s="51" t="str">
        <f>IFERROR(C133/$M133,"")</f>
        <v/>
      </c>
      <c r="D137" s="51" t="str">
        <f t="shared" ref="D137:L137" si="106">IFERROR(D133/$M133,"")</f>
        <v/>
      </c>
      <c r="E137" s="51">
        <f t="shared" si="106"/>
        <v>0.17735631145108383</v>
      </c>
      <c r="F137" s="51">
        <f t="shared" si="106"/>
        <v>0.16099172826441174</v>
      </c>
      <c r="G137" s="51">
        <f t="shared" si="106"/>
        <v>0.14074288968251494</v>
      </c>
      <c r="H137" s="51">
        <f t="shared" si="106"/>
        <v>0.12948693288146648</v>
      </c>
      <c r="I137" s="51">
        <f t="shared" si="106"/>
        <v>0.11519630342860765</v>
      </c>
      <c r="J137" s="51">
        <f t="shared" si="106"/>
        <v>0.10335365668653186</v>
      </c>
      <c r="K137" s="51">
        <f t="shared" si="106"/>
        <v>9.0444412734004595E-2</v>
      </c>
      <c r="L137" s="51">
        <f t="shared" si="106"/>
        <v>8.2427764871378803E-2</v>
      </c>
      <c r="M137" s="51"/>
    </row>
    <row r="138" spans="2:13" s="3" customFormat="1" x14ac:dyDescent="0.25">
      <c r="B138" s="6"/>
      <c r="C138" s="51" t="str">
        <f t="shared" ref="C138:L139" si="107">IFERROR(C134/$M134,"")</f>
        <v/>
      </c>
      <c r="D138" s="51" t="str">
        <f t="shared" si="107"/>
        <v/>
      </c>
      <c r="E138" s="51">
        <f t="shared" si="107"/>
        <v>0.16226279261141205</v>
      </c>
      <c r="F138" s="51">
        <f t="shared" si="107"/>
        <v>0.14858693667481393</v>
      </c>
      <c r="G138" s="51">
        <f t="shared" si="107"/>
        <v>0.13695486920955074</v>
      </c>
      <c r="H138" s="51">
        <f t="shared" si="107"/>
        <v>0.12694568160798816</v>
      </c>
      <c r="I138" s="51">
        <f t="shared" si="107"/>
        <v>0.11824596661683336</v>
      </c>
      <c r="J138" s="51">
        <f t="shared" si="107"/>
        <v>0.11061766918119482</v>
      </c>
      <c r="K138" s="51">
        <f t="shared" si="107"/>
        <v>0.10387679969609918</v>
      </c>
      <c r="L138" s="51">
        <f t="shared" si="107"/>
        <v>9.2509284402107636E-2</v>
      </c>
      <c r="M138" s="51"/>
    </row>
    <row r="139" spans="2:13" s="3" customFormat="1" x14ac:dyDescent="0.25">
      <c r="B139" s="6"/>
      <c r="C139" s="51">
        <f t="shared" si="107"/>
        <v>0.11239736116695603</v>
      </c>
      <c r="D139" s="51">
        <f t="shared" si="107"/>
        <v>0.10915472395312469</v>
      </c>
      <c r="E139" s="51">
        <f t="shared" si="107"/>
        <v>0.10615012355759183</v>
      </c>
      <c r="F139" s="51">
        <f t="shared" si="107"/>
        <v>0.10335640877394883</v>
      </c>
      <c r="G139" s="51">
        <f t="shared" si="107"/>
        <v>0.10075053650711936</v>
      </c>
      <c r="H139" s="51">
        <f t="shared" si="107"/>
        <v>9.8312809529003772E-2</v>
      </c>
      <c r="I139" s="51">
        <f t="shared" si="107"/>
        <v>9.602627974419066E-2</v>
      </c>
      <c r="J139" s="51">
        <f t="shared" si="107"/>
        <v>9.3876276189281377E-2</v>
      </c>
      <c r="K139" s="51">
        <f t="shared" si="107"/>
        <v>9.1850028141725812E-2</v>
      </c>
      <c r="L139" s="51">
        <f t="shared" si="107"/>
        <v>8.8125452437057578E-2</v>
      </c>
      <c r="M139" s="51"/>
    </row>
    <row r="140" spans="2:13" s="3" customFormat="1" x14ac:dyDescent="0.25">
      <c r="B140" s="6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3" customFormat="1" x14ac:dyDescent="0.25">
      <c r="B141" s="6" t="s">
        <v>67</v>
      </c>
      <c r="C141" s="51">
        <f>IFERROR(C137*$N125,0)</f>
        <v>0</v>
      </c>
      <c r="D141" s="51">
        <f t="shared" ref="D141:L141" si="108">IFERROR(D137*$N125,0)</f>
        <v>0</v>
      </c>
      <c r="E141" s="51">
        <f t="shared" si="108"/>
        <v>957.90143814730379</v>
      </c>
      <c r="F141" s="51">
        <f t="shared" si="108"/>
        <v>869.51632435608781</v>
      </c>
      <c r="G141" s="51">
        <f t="shared" si="108"/>
        <v>760.15234717526323</v>
      </c>
      <c r="H141" s="51">
        <f t="shared" si="108"/>
        <v>699.3589244928005</v>
      </c>
      <c r="I141" s="51">
        <f t="shared" si="108"/>
        <v>622.17523481790988</v>
      </c>
      <c r="J141" s="51">
        <f t="shared" si="108"/>
        <v>558.21309976395855</v>
      </c>
      <c r="K141" s="51">
        <f t="shared" si="108"/>
        <v>488.49027317635881</v>
      </c>
      <c r="L141" s="51">
        <f t="shared" si="108"/>
        <v>445.19235807031691</v>
      </c>
      <c r="M141" s="51"/>
    </row>
    <row r="142" spans="2:13" s="3" customFormat="1" x14ac:dyDescent="0.25">
      <c r="B142" s="6"/>
      <c r="C142" s="51">
        <f t="shared" ref="C142:L143" si="109">IFERROR(C138*$N126,0)</f>
        <v>0</v>
      </c>
      <c r="D142" s="51">
        <f t="shared" si="109"/>
        <v>0</v>
      </c>
      <c r="E142" s="51">
        <f t="shared" si="109"/>
        <v>255.68215040965012</v>
      </c>
      <c r="F142" s="51">
        <f t="shared" si="109"/>
        <v>234.13271077356646</v>
      </c>
      <c r="G142" s="51">
        <f t="shared" si="109"/>
        <v>215.80372742893093</v>
      </c>
      <c r="H142" s="51">
        <f t="shared" si="109"/>
        <v>200.03196257369484</v>
      </c>
      <c r="I142" s="51">
        <f t="shared" si="109"/>
        <v>186.32357138252112</v>
      </c>
      <c r="J142" s="51">
        <f t="shared" si="109"/>
        <v>174.30344365687944</v>
      </c>
      <c r="K142" s="51">
        <f t="shared" si="109"/>
        <v>163.68166168306897</v>
      </c>
      <c r="L142" s="51">
        <f t="shared" si="109"/>
        <v>145.76954080553188</v>
      </c>
      <c r="M142" s="51"/>
    </row>
    <row r="143" spans="2:13" s="3" customFormat="1" x14ac:dyDescent="0.25">
      <c r="B143" s="6"/>
      <c r="C143" s="51">
        <f t="shared" si="109"/>
        <v>292.34553639525262</v>
      </c>
      <c r="D143" s="51">
        <f t="shared" si="109"/>
        <v>283.91143700207732</v>
      </c>
      <c r="E143" s="51">
        <f t="shared" si="109"/>
        <v>276.09647137329637</v>
      </c>
      <c r="F143" s="51">
        <f t="shared" si="109"/>
        <v>268.83001922104091</v>
      </c>
      <c r="G143" s="51">
        <f t="shared" si="109"/>
        <v>262.05214545501747</v>
      </c>
      <c r="H143" s="51">
        <f t="shared" si="109"/>
        <v>255.71161758493881</v>
      </c>
      <c r="I143" s="51">
        <f t="shared" si="109"/>
        <v>249.7643536146399</v>
      </c>
      <c r="J143" s="51">
        <f t="shared" si="109"/>
        <v>244.17219436832087</v>
      </c>
      <c r="K143" s="51">
        <f t="shared" si="109"/>
        <v>238.90192319662884</v>
      </c>
      <c r="L143" s="51">
        <f t="shared" si="109"/>
        <v>229.21430178878677</v>
      </c>
      <c r="M143" s="51"/>
    </row>
    <row r="144" spans="2:13" s="3" customFormat="1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4" s="3" customFormat="1" x14ac:dyDescent="0.25">
      <c r="B145" s="6" t="s">
        <v>69</v>
      </c>
      <c r="C145" s="55">
        <f>MIN(C141,C129)</f>
        <v>0</v>
      </c>
      <c r="D145" s="55">
        <f t="shared" ref="D145:L145" si="110">MIN(D141,D129)</f>
        <v>0</v>
      </c>
      <c r="E145" s="55">
        <f t="shared" si="110"/>
        <v>957.90143814730379</v>
      </c>
      <c r="F145" s="55">
        <f t="shared" si="110"/>
        <v>869.51632435608781</v>
      </c>
      <c r="G145" s="55">
        <f t="shared" si="110"/>
        <v>760.15234717526323</v>
      </c>
      <c r="H145" s="55">
        <f t="shared" si="110"/>
        <v>699.3589244928005</v>
      </c>
      <c r="I145" s="55">
        <f t="shared" si="110"/>
        <v>622.17523481790988</v>
      </c>
      <c r="J145" s="55">
        <f t="shared" si="110"/>
        <v>558.21309976395855</v>
      </c>
      <c r="K145" s="55">
        <f t="shared" si="110"/>
        <v>488.49027317635881</v>
      </c>
      <c r="L145" s="55">
        <f t="shared" si="110"/>
        <v>445.19235807031691</v>
      </c>
      <c r="M145" s="6"/>
    </row>
    <row r="146" spans="2:14" s="3" customFormat="1" x14ac:dyDescent="0.25">
      <c r="B146" s="6"/>
      <c r="C146" s="55">
        <f t="shared" ref="C146:L147" si="111">MIN(C142,C130)</f>
        <v>0</v>
      </c>
      <c r="D146" s="55">
        <f t="shared" si="111"/>
        <v>0</v>
      </c>
      <c r="E146" s="55">
        <f t="shared" si="111"/>
        <v>255.68215040965012</v>
      </c>
      <c r="F146" s="55">
        <f t="shared" si="111"/>
        <v>234.13271077356646</v>
      </c>
      <c r="G146" s="55">
        <f t="shared" si="111"/>
        <v>215.80372742893093</v>
      </c>
      <c r="H146" s="55">
        <f t="shared" si="111"/>
        <v>200.03196257369484</v>
      </c>
      <c r="I146" s="55">
        <f t="shared" si="111"/>
        <v>186.32357138252112</v>
      </c>
      <c r="J146" s="55">
        <f t="shared" si="111"/>
        <v>174.30344365687944</v>
      </c>
      <c r="K146" s="55">
        <f t="shared" si="111"/>
        <v>163.68166168306897</v>
      </c>
      <c r="L146" s="55">
        <f t="shared" si="111"/>
        <v>145.76954080553188</v>
      </c>
      <c r="M146" s="6"/>
    </row>
    <row r="147" spans="2:14" s="3" customFormat="1" x14ac:dyDescent="0.25">
      <c r="B147" s="6"/>
      <c r="C147" s="55">
        <f t="shared" si="111"/>
        <v>292.34553639525262</v>
      </c>
      <c r="D147" s="55">
        <f t="shared" si="111"/>
        <v>283.91143700207732</v>
      </c>
      <c r="E147" s="55">
        <f t="shared" si="111"/>
        <v>276.09647137329637</v>
      </c>
      <c r="F147" s="55">
        <f t="shared" si="111"/>
        <v>268.83001922104091</v>
      </c>
      <c r="G147" s="55">
        <f t="shared" si="111"/>
        <v>262.05214545501747</v>
      </c>
      <c r="H147" s="55">
        <f t="shared" si="111"/>
        <v>255.71161758493881</v>
      </c>
      <c r="I147" s="55">
        <f t="shared" si="111"/>
        <v>249.7643536146399</v>
      </c>
      <c r="J147" s="55">
        <f t="shared" si="111"/>
        <v>244.17219436832087</v>
      </c>
      <c r="K147" s="55">
        <f t="shared" si="111"/>
        <v>238.90192319662884</v>
      </c>
      <c r="L147" s="55">
        <f t="shared" si="111"/>
        <v>229.21430178878677</v>
      </c>
      <c r="M147" s="6"/>
    </row>
    <row r="148" spans="2:14" s="3" customFormat="1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4" s="3" customFormat="1" x14ac:dyDescent="0.25">
      <c r="B149" s="6" t="s">
        <v>68</v>
      </c>
      <c r="C149" s="55">
        <f>ROUND(C173+C125+C106+C153,0)</f>
        <v>1000</v>
      </c>
      <c r="D149" s="55">
        <f t="shared" ref="D149:L149" si="112">ROUND(D173+D125+D106+D153,0)</f>
        <v>1000</v>
      </c>
      <c r="E149" s="55">
        <f t="shared" si="112"/>
        <v>958</v>
      </c>
      <c r="F149" s="55">
        <f t="shared" si="112"/>
        <v>870</v>
      </c>
      <c r="G149" s="55">
        <f t="shared" si="112"/>
        <v>760</v>
      </c>
      <c r="H149" s="55">
        <f t="shared" si="112"/>
        <v>699</v>
      </c>
      <c r="I149" s="55">
        <f t="shared" si="112"/>
        <v>622</v>
      </c>
      <c r="J149" s="55">
        <f t="shared" si="112"/>
        <v>558</v>
      </c>
      <c r="K149" s="55">
        <f t="shared" si="112"/>
        <v>488</v>
      </c>
      <c r="L149" s="55">
        <f t="shared" si="112"/>
        <v>445</v>
      </c>
      <c r="M149" s="6"/>
    </row>
    <row r="150" spans="2:14" s="3" customFormat="1" x14ac:dyDescent="0.25">
      <c r="B150" s="6"/>
      <c r="C150" s="55">
        <f t="shared" ref="C150:L151" si="113">ROUND(C174+C126+C107+C154,0)</f>
        <v>200</v>
      </c>
      <c r="D150" s="55">
        <f t="shared" si="113"/>
        <v>224</v>
      </c>
      <c r="E150" s="55">
        <f t="shared" si="113"/>
        <v>256</v>
      </c>
      <c r="F150" s="55">
        <f t="shared" si="113"/>
        <v>234</v>
      </c>
      <c r="G150" s="55">
        <f t="shared" si="113"/>
        <v>216</v>
      </c>
      <c r="H150" s="55">
        <f t="shared" si="113"/>
        <v>200</v>
      </c>
      <c r="I150" s="55">
        <f t="shared" si="113"/>
        <v>186</v>
      </c>
      <c r="J150" s="55">
        <f t="shared" si="113"/>
        <v>174</v>
      </c>
      <c r="K150" s="55">
        <f t="shared" si="113"/>
        <v>164</v>
      </c>
      <c r="L150" s="55">
        <f t="shared" si="113"/>
        <v>146</v>
      </c>
      <c r="M150" s="6"/>
    </row>
    <row r="151" spans="2:14" s="3" customFormat="1" x14ac:dyDescent="0.25">
      <c r="B151" s="6"/>
      <c r="C151" s="55">
        <f t="shared" si="113"/>
        <v>292</v>
      </c>
      <c r="D151" s="55">
        <f t="shared" si="113"/>
        <v>284</v>
      </c>
      <c r="E151" s="55">
        <f t="shared" si="113"/>
        <v>276</v>
      </c>
      <c r="F151" s="55">
        <f t="shared" si="113"/>
        <v>269</v>
      </c>
      <c r="G151" s="55">
        <f t="shared" si="113"/>
        <v>262</v>
      </c>
      <c r="H151" s="55">
        <f t="shared" si="113"/>
        <v>256</v>
      </c>
      <c r="I151" s="55">
        <f t="shared" si="113"/>
        <v>250</v>
      </c>
      <c r="J151" s="55">
        <f t="shared" si="113"/>
        <v>244</v>
      </c>
      <c r="K151" s="55">
        <f t="shared" si="113"/>
        <v>239</v>
      </c>
      <c r="L151" s="55">
        <f t="shared" si="113"/>
        <v>229</v>
      </c>
      <c r="M151" s="6"/>
    </row>
    <row r="152" spans="2:14" s="3" customFormat="1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4" s="3" customFormat="1" x14ac:dyDescent="0.25">
      <c r="C153" s="53">
        <f>IF(C145&gt;=C129,C145,0)</f>
        <v>0</v>
      </c>
      <c r="D153" s="53">
        <f t="shared" ref="D153:L153" si="114">IF(D145&gt;=D129,D145,0)</f>
        <v>0</v>
      </c>
      <c r="E153" s="53">
        <f t="shared" si="114"/>
        <v>0</v>
      </c>
      <c r="F153" s="53">
        <f t="shared" si="114"/>
        <v>0</v>
      </c>
      <c r="G153" s="53">
        <f t="shared" si="114"/>
        <v>0</v>
      </c>
      <c r="H153" s="53">
        <f t="shared" si="114"/>
        <v>0</v>
      </c>
      <c r="I153" s="53">
        <f t="shared" si="114"/>
        <v>0</v>
      </c>
      <c r="J153" s="53">
        <f t="shared" si="114"/>
        <v>0</v>
      </c>
      <c r="K153" s="53">
        <f t="shared" si="114"/>
        <v>0</v>
      </c>
      <c r="L153" s="53">
        <f t="shared" si="114"/>
        <v>0</v>
      </c>
      <c r="M153" s="55">
        <f>SUM(C153:L153)</f>
        <v>0</v>
      </c>
      <c r="N153" s="56">
        <f>+N125-M153</f>
        <v>5401</v>
      </c>
    </row>
    <row r="154" spans="2:14" s="3" customFormat="1" x14ac:dyDescent="0.25">
      <c r="B154" s="6"/>
      <c r="C154" s="53">
        <f t="shared" ref="C154:L155" si="115">IF(C146&gt;=C130,C146,0)</f>
        <v>0</v>
      </c>
      <c r="D154" s="53">
        <f t="shared" si="115"/>
        <v>0</v>
      </c>
      <c r="E154" s="53">
        <f t="shared" si="115"/>
        <v>0</v>
      </c>
      <c r="F154" s="53">
        <f t="shared" si="115"/>
        <v>0</v>
      </c>
      <c r="G154" s="53">
        <f t="shared" si="115"/>
        <v>0</v>
      </c>
      <c r="H154" s="53">
        <f t="shared" si="115"/>
        <v>0</v>
      </c>
      <c r="I154" s="53">
        <f t="shared" si="115"/>
        <v>0</v>
      </c>
      <c r="J154" s="53">
        <f t="shared" si="115"/>
        <v>0</v>
      </c>
      <c r="K154" s="53">
        <f t="shared" si="115"/>
        <v>0</v>
      </c>
      <c r="L154" s="53">
        <f t="shared" si="115"/>
        <v>0</v>
      </c>
      <c r="M154" s="55">
        <f t="shared" ref="M154:M155" si="116">SUM(C154:L154)</f>
        <v>0</v>
      </c>
      <c r="N154" s="56">
        <f t="shared" ref="N154:N155" si="117">+N126-M154</f>
        <v>1575.7287687138439</v>
      </c>
    </row>
    <row r="155" spans="2:14" s="3" customFormat="1" x14ac:dyDescent="0.25">
      <c r="B155" s="6"/>
      <c r="C155" s="53">
        <f t="shared" si="115"/>
        <v>0</v>
      </c>
      <c r="D155" s="53">
        <f t="shared" si="115"/>
        <v>0</v>
      </c>
      <c r="E155" s="53">
        <f t="shared" si="115"/>
        <v>0</v>
      </c>
      <c r="F155" s="53">
        <f t="shared" si="115"/>
        <v>0</v>
      </c>
      <c r="G155" s="53">
        <f t="shared" si="115"/>
        <v>0</v>
      </c>
      <c r="H155" s="53">
        <f t="shared" si="115"/>
        <v>0</v>
      </c>
      <c r="I155" s="53">
        <f t="shared" si="115"/>
        <v>0</v>
      </c>
      <c r="J155" s="53">
        <f t="shared" si="115"/>
        <v>0</v>
      </c>
      <c r="K155" s="53">
        <f t="shared" si="115"/>
        <v>0</v>
      </c>
      <c r="L155" s="53">
        <f t="shared" si="115"/>
        <v>0</v>
      </c>
      <c r="M155" s="55">
        <f t="shared" si="116"/>
        <v>0</v>
      </c>
      <c r="N155" s="56">
        <f t="shared" si="117"/>
        <v>2601</v>
      </c>
    </row>
    <row r="156" spans="2:14" s="3" customFormat="1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4" s="3" customFormat="1" x14ac:dyDescent="0.25">
      <c r="B157" s="6" t="s">
        <v>66</v>
      </c>
      <c r="C157" s="55">
        <f>+C129-C153</f>
        <v>0</v>
      </c>
      <c r="D157" s="55">
        <f t="shared" ref="D157:L157" si="118">+D129-D153</f>
        <v>0</v>
      </c>
      <c r="E157" s="55">
        <f t="shared" si="118"/>
        <v>1006.8046558739305</v>
      </c>
      <c r="F157" s="55">
        <f t="shared" si="118"/>
        <v>1098.4463217192942</v>
      </c>
      <c r="G157" s="55">
        <f t="shared" si="118"/>
        <v>1211.8398177779161</v>
      </c>
      <c r="H157" s="55">
        <f t="shared" si="118"/>
        <v>1274.8731758637878</v>
      </c>
      <c r="I157" s="55">
        <f t="shared" si="118"/>
        <v>1354.9007007997971</v>
      </c>
      <c r="J157" s="55">
        <f t="shared" si="118"/>
        <v>1421.2195225554215</v>
      </c>
      <c r="K157" s="55">
        <f t="shared" si="118"/>
        <v>1493.511288689574</v>
      </c>
      <c r="L157" s="55">
        <f t="shared" si="118"/>
        <v>1538.4045167202785</v>
      </c>
      <c r="M157" s="6"/>
    </row>
    <row r="158" spans="2:14" s="3" customFormat="1" x14ac:dyDescent="0.25">
      <c r="B158" s="6"/>
      <c r="C158" s="55">
        <f t="shared" ref="C158:L159" si="119">+C130-C154</f>
        <v>0</v>
      </c>
      <c r="D158" s="55">
        <f t="shared" si="119"/>
        <v>0</v>
      </c>
      <c r="E158" s="55">
        <f t="shared" si="119"/>
        <v>276.8207458748725</v>
      </c>
      <c r="F158" s="55">
        <f t="shared" si="119"/>
        <v>320.91541473445977</v>
      </c>
      <c r="G158" s="55">
        <f t="shared" si="119"/>
        <v>358.42035522308748</v>
      </c>
      <c r="H158" s="55">
        <f t="shared" si="119"/>
        <v>390.69269085535171</v>
      </c>
      <c r="I158" s="55">
        <f t="shared" si="119"/>
        <v>418.74293162172114</v>
      </c>
      <c r="J158" s="55">
        <f t="shared" si="119"/>
        <v>443.33863158714439</v>
      </c>
      <c r="K158" s="55">
        <f t="shared" si="119"/>
        <v>465.07302314179299</v>
      </c>
      <c r="L158" s="55">
        <f t="shared" si="119"/>
        <v>501.72497567541529</v>
      </c>
      <c r="M158" s="6"/>
    </row>
    <row r="159" spans="2:14" s="3" customFormat="1" x14ac:dyDescent="0.25">
      <c r="B159" s="6"/>
      <c r="C159" s="55">
        <f t="shared" si="119"/>
        <v>321.52712484921869</v>
      </c>
      <c r="D159" s="55">
        <f t="shared" si="119"/>
        <v>345.28224532656333</v>
      </c>
      <c r="E159" s="55">
        <f t="shared" si="119"/>
        <v>423.39466639450205</v>
      </c>
      <c r="F159" s="55">
        <f t="shared" si="119"/>
        <v>470.93769631033808</v>
      </c>
      <c r="G159" s="55">
        <f t="shared" si="119"/>
        <v>507.97355143077766</v>
      </c>
      <c r="H159" s="55">
        <f t="shared" si="119"/>
        <v>534.55541427168976</v>
      </c>
      <c r="I159" s="55">
        <f t="shared" si="119"/>
        <v>555.72904469068521</v>
      </c>
      <c r="J159" s="55">
        <f t="shared" si="119"/>
        <v>579.5340542889403</v>
      </c>
      <c r="K159" s="55">
        <f t="shared" si="119"/>
        <v>597.00492401734027</v>
      </c>
      <c r="L159" s="55">
        <f t="shared" si="119"/>
        <v>622.06127841994453</v>
      </c>
      <c r="M159" s="6"/>
    </row>
    <row r="160" spans="2:14" s="3" customFormat="1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 s="3" customFormat="1" x14ac:dyDescent="0.25">
      <c r="B161" s="6" t="s">
        <v>52</v>
      </c>
      <c r="C161" s="57" t="str">
        <f>IF(C157&gt;0,C73,"")</f>
        <v/>
      </c>
      <c r="D161" s="57" t="str">
        <f t="shared" ref="D161:L161" si="120">IF(D157&gt;0,D73,"")</f>
        <v/>
      </c>
      <c r="E161" s="57">
        <f t="shared" si="120"/>
        <v>1.4255862991402155</v>
      </c>
      <c r="F161" s="57">
        <f t="shared" si="120"/>
        <v>1.2940481238636374</v>
      </c>
      <c r="G161" s="57">
        <f t="shared" si="120"/>
        <v>1.1312883854608942</v>
      </c>
      <c r="H161" s="57">
        <f t="shared" si="120"/>
        <v>1.0408132415655245</v>
      </c>
      <c r="I161" s="57">
        <f t="shared" si="120"/>
        <v>0.92594546275685152</v>
      </c>
      <c r="J161" s="57">
        <f t="shared" si="120"/>
        <v>0.83075451746186479</v>
      </c>
      <c r="K161" s="57">
        <f t="shared" si="120"/>
        <v>0.7269902862348453</v>
      </c>
      <c r="L161" s="57">
        <f t="shared" si="120"/>
        <v>0.66255263941818232</v>
      </c>
      <c r="M161" s="58">
        <f>SUM(C161:L161)</f>
        <v>8.0379789559020161</v>
      </c>
    </row>
    <row r="162" spans="2:13" s="3" customFormat="1" x14ac:dyDescent="0.25">
      <c r="B162" s="6"/>
      <c r="C162" s="57" t="str">
        <f>IF(C158&gt;0,C81,"")</f>
        <v/>
      </c>
      <c r="D162" s="57" t="str">
        <f t="shared" ref="D162:L162" si="121">IF(D158&gt;0,D81,"")</f>
        <v/>
      </c>
      <c r="E162" s="57">
        <f t="shared" si="121"/>
        <v>1.3157501320262961</v>
      </c>
      <c r="F162" s="57">
        <f t="shared" si="121"/>
        <v>1.2048558908724183</v>
      </c>
      <c r="G162" s="57">
        <f t="shared" si="121"/>
        <v>1.1105342410545758</v>
      </c>
      <c r="H162" s="57">
        <f t="shared" si="121"/>
        <v>1.0293721354585594</v>
      </c>
      <c r="I162" s="57">
        <f t="shared" si="121"/>
        <v>0.95882822971169102</v>
      </c>
      <c r="J162" s="57">
        <f t="shared" si="121"/>
        <v>0.89697219237530823</v>
      </c>
      <c r="K162" s="57">
        <f t="shared" si="121"/>
        <v>0.84231209579835065</v>
      </c>
      <c r="L162" s="57">
        <f t="shared" si="121"/>
        <v>0.75013563619125523</v>
      </c>
      <c r="M162" s="58">
        <f t="shared" ref="M162:M163" si="122">SUM(C162:L162)</f>
        <v>8.1087605534884553</v>
      </c>
    </row>
    <row r="163" spans="2:13" s="3" customFormat="1" x14ac:dyDescent="0.25">
      <c r="B163" s="6"/>
      <c r="C163" s="57">
        <f>IF(C159&gt;0,C89,"")</f>
        <v>1.1487415428075816</v>
      </c>
      <c r="D163" s="57">
        <f t="shared" ref="D163:L163" si="123">IF(D159&gt;0,D89,"")</f>
        <v>1.1156006217298275</v>
      </c>
      <c r="E163" s="57">
        <f t="shared" si="123"/>
        <v>1.0848925227313309</v>
      </c>
      <c r="F163" s="57">
        <f t="shared" si="123"/>
        <v>1.0563397506964132</v>
      </c>
      <c r="G163" s="57">
        <f t="shared" si="123"/>
        <v>1.0297067968879101</v>
      </c>
      <c r="H163" s="57">
        <f t="shared" si="123"/>
        <v>1.0047923485351187</v>
      </c>
      <c r="I163" s="57">
        <f t="shared" si="123"/>
        <v>0.98142318999428713</v>
      </c>
      <c r="J163" s="57">
        <f t="shared" si="123"/>
        <v>0.95944937873158653</v>
      </c>
      <c r="K163" s="57">
        <f t="shared" si="123"/>
        <v>0.93874039335956938</v>
      </c>
      <c r="L163" s="57">
        <f t="shared" si="123"/>
        <v>0.90067388719908403</v>
      </c>
      <c r="M163" s="58">
        <f t="shared" si="122"/>
        <v>10.22036043267271</v>
      </c>
    </row>
    <row r="164" spans="2:13" s="3" customFormat="1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 s="3" customFormat="1" x14ac:dyDescent="0.25">
      <c r="B165" s="6"/>
      <c r="C165" s="51" t="str">
        <f>IFERROR(C161/$M161,"")</f>
        <v/>
      </c>
      <c r="D165" s="51" t="str">
        <f t="shared" ref="D165:L165" si="124">IFERROR(D161/$M161,"")</f>
        <v/>
      </c>
      <c r="E165" s="51">
        <f t="shared" si="124"/>
        <v>0.17735631145108383</v>
      </c>
      <c r="F165" s="51">
        <f t="shared" si="124"/>
        <v>0.16099172826441174</v>
      </c>
      <c r="G165" s="51">
        <f t="shared" si="124"/>
        <v>0.14074288968251494</v>
      </c>
      <c r="H165" s="51">
        <f t="shared" si="124"/>
        <v>0.12948693288146648</v>
      </c>
      <c r="I165" s="51">
        <f t="shared" si="124"/>
        <v>0.11519630342860765</v>
      </c>
      <c r="J165" s="51">
        <f t="shared" si="124"/>
        <v>0.10335365668653186</v>
      </c>
      <c r="K165" s="51">
        <f t="shared" si="124"/>
        <v>9.0444412734004595E-2</v>
      </c>
      <c r="L165" s="51">
        <f t="shared" si="124"/>
        <v>8.2427764871378803E-2</v>
      </c>
      <c r="M165" s="6"/>
    </row>
    <row r="166" spans="2:13" s="3" customFormat="1" x14ac:dyDescent="0.25">
      <c r="B166" s="6"/>
      <c r="C166" s="51" t="str">
        <f t="shared" ref="C166:L167" si="125">IFERROR(C162/$M162,"")</f>
        <v/>
      </c>
      <c r="D166" s="51" t="str">
        <f t="shared" si="125"/>
        <v/>
      </c>
      <c r="E166" s="51">
        <f t="shared" si="125"/>
        <v>0.16226279261141205</v>
      </c>
      <c r="F166" s="51">
        <f t="shared" si="125"/>
        <v>0.14858693667481393</v>
      </c>
      <c r="G166" s="51">
        <f t="shared" si="125"/>
        <v>0.13695486920955074</v>
      </c>
      <c r="H166" s="51">
        <f t="shared" si="125"/>
        <v>0.12694568160798816</v>
      </c>
      <c r="I166" s="51">
        <f t="shared" si="125"/>
        <v>0.11824596661683336</v>
      </c>
      <c r="J166" s="51">
        <f t="shared" si="125"/>
        <v>0.11061766918119482</v>
      </c>
      <c r="K166" s="51">
        <f t="shared" si="125"/>
        <v>0.10387679969609918</v>
      </c>
      <c r="L166" s="51">
        <f t="shared" si="125"/>
        <v>9.2509284402107636E-2</v>
      </c>
      <c r="M166" s="6"/>
    </row>
    <row r="167" spans="2:13" s="3" customFormat="1" x14ac:dyDescent="0.25">
      <c r="B167" s="6"/>
      <c r="C167" s="51">
        <f t="shared" si="125"/>
        <v>0.11239736116695603</v>
      </c>
      <c r="D167" s="51">
        <f t="shared" si="125"/>
        <v>0.10915472395312469</v>
      </c>
      <c r="E167" s="51">
        <f t="shared" si="125"/>
        <v>0.10615012355759183</v>
      </c>
      <c r="F167" s="51">
        <f t="shared" si="125"/>
        <v>0.10335640877394883</v>
      </c>
      <c r="G167" s="51">
        <f t="shared" si="125"/>
        <v>0.10075053650711936</v>
      </c>
      <c r="H167" s="51">
        <f t="shared" si="125"/>
        <v>9.8312809529003772E-2</v>
      </c>
      <c r="I167" s="51">
        <f t="shared" si="125"/>
        <v>9.602627974419066E-2</v>
      </c>
      <c r="J167" s="51">
        <f t="shared" si="125"/>
        <v>9.3876276189281377E-2</v>
      </c>
      <c r="K167" s="51">
        <f t="shared" si="125"/>
        <v>9.1850028141725812E-2</v>
      </c>
      <c r="L167" s="51">
        <f t="shared" si="125"/>
        <v>8.8125452437057578E-2</v>
      </c>
      <c r="M167" s="6"/>
    </row>
    <row r="168" spans="2:13" s="3" customForma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 s="3" customFormat="1" x14ac:dyDescent="0.25">
      <c r="B169" s="6" t="s">
        <v>70</v>
      </c>
      <c r="C169" s="52">
        <f>IFERROR(C165*$N153,0)</f>
        <v>0</v>
      </c>
      <c r="D169" s="52">
        <f t="shared" ref="D169:L169" si="126">IFERROR(D165*$N153,0)</f>
        <v>0</v>
      </c>
      <c r="E169" s="52">
        <f t="shared" si="126"/>
        <v>957.90143814730379</v>
      </c>
      <c r="F169" s="52">
        <f t="shared" si="126"/>
        <v>869.51632435608781</v>
      </c>
      <c r="G169" s="52">
        <f t="shared" si="126"/>
        <v>760.15234717526323</v>
      </c>
      <c r="H169" s="52">
        <f t="shared" si="126"/>
        <v>699.3589244928005</v>
      </c>
      <c r="I169" s="52">
        <f t="shared" si="126"/>
        <v>622.17523481790988</v>
      </c>
      <c r="J169" s="52">
        <f t="shared" si="126"/>
        <v>558.21309976395855</v>
      </c>
      <c r="K169" s="52">
        <f t="shared" si="126"/>
        <v>488.49027317635881</v>
      </c>
      <c r="L169" s="52">
        <f t="shared" si="126"/>
        <v>445.19235807031691</v>
      </c>
      <c r="M169" s="6"/>
    </row>
    <row r="170" spans="2:13" s="3" customFormat="1" x14ac:dyDescent="0.25">
      <c r="B170" s="6"/>
      <c r="C170" s="52">
        <f t="shared" ref="C170:L171" si="127">IFERROR(C166*$N154,0)</f>
        <v>0</v>
      </c>
      <c r="D170" s="52">
        <f t="shared" si="127"/>
        <v>0</v>
      </c>
      <c r="E170" s="52">
        <f t="shared" si="127"/>
        <v>255.68215040965012</v>
      </c>
      <c r="F170" s="52">
        <f t="shared" si="127"/>
        <v>234.13271077356646</v>
      </c>
      <c r="G170" s="52">
        <f t="shared" si="127"/>
        <v>215.80372742893093</v>
      </c>
      <c r="H170" s="52">
        <f t="shared" si="127"/>
        <v>200.03196257369484</v>
      </c>
      <c r="I170" s="52">
        <f t="shared" si="127"/>
        <v>186.32357138252112</v>
      </c>
      <c r="J170" s="52">
        <f t="shared" si="127"/>
        <v>174.30344365687944</v>
      </c>
      <c r="K170" s="52">
        <f t="shared" si="127"/>
        <v>163.68166168306897</v>
      </c>
      <c r="L170" s="52">
        <f t="shared" si="127"/>
        <v>145.76954080553188</v>
      </c>
      <c r="M170" s="6"/>
    </row>
    <row r="171" spans="2:13" s="3" customFormat="1" x14ac:dyDescent="0.25">
      <c r="B171" s="6"/>
      <c r="C171" s="52">
        <f t="shared" si="127"/>
        <v>292.34553639525262</v>
      </c>
      <c r="D171" s="52">
        <f t="shared" si="127"/>
        <v>283.91143700207732</v>
      </c>
      <c r="E171" s="52">
        <f t="shared" si="127"/>
        <v>276.09647137329637</v>
      </c>
      <c r="F171" s="52">
        <f t="shared" si="127"/>
        <v>268.83001922104091</v>
      </c>
      <c r="G171" s="52">
        <f t="shared" si="127"/>
        <v>262.05214545501747</v>
      </c>
      <c r="H171" s="52">
        <f t="shared" si="127"/>
        <v>255.71161758493881</v>
      </c>
      <c r="I171" s="52">
        <f t="shared" si="127"/>
        <v>249.7643536146399</v>
      </c>
      <c r="J171" s="52">
        <f t="shared" si="127"/>
        <v>244.17219436832087</v>
      </c>
      <c r="K171" s="52">
        <f t="shared" si="127"/>
        <v>238.90192319662884</v>
      </c>
      <c r="L171" s="52">
        <f t="shared" si="127"/>
        <v>229.21430178878677</v>
      </c>
      <c r="M171" s="6"/>
    </row>
    <row r="172" spans="2:13" s="3" customForma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 s="3" customFormat="1" x14ac:dyDescent="0.25">
      <c r="B173" s="6"/>
      <c r="C173" s="52">
        <f>MIN(C169,C157)</f>
        <v>0</v>
      </c>
      <c r="D173" s="52">
        <f t="shared" ref="D173:L173" si="128">MIN(D169,D157)</f>
        <v>0</v>
      </c>
      <c r="E173" s="52">
        <f t="shared" si="128"/>
        <v>957.90143814730379</v>
      </c>
      <c r="F173" s="52">
        <f t="shared" si="128"/>
        <v>869.51632435608781</v>
      </c>
      <c r="G173" s="52">
        <f t="shared" si="128"/>
        <v>760.15234717526323</v>
      </c>
      <c r="H173" s="52">
        <f t="shared" si="128"/>
        <v>699.3589244928005</v>
      </c>
      <c r="I173" s="52">
        <f t="shared" si="128"/>
        <v>622.17523481790988</v>
      </c>
      <c r="J173" s="52">
        <f t="shared" si="128"/>
        <v>558.21309976395855</v>
      </c>
      <c r="K173" s="52">
        <f t="shared" si="128"/>
        <v>488.49027317635881</v>
      </c>
      <c r="L173" s="52">
        <f t="shared" si="128"/>
        <v>445.19235807031691</v>
      </c>
      <c r="M173" s="6"/>
    </row>
    <row r="174" spans="2:13" s="3" customFormat="1" x14ac:dyDescent="0.25">
      <c r="B174" s="6"/>
      <c r="C174" s="52">
        <f t="shared" ref="C174:L175" si="129">MIN(C170,C158)</f>
        <v>0</v>
      </c>
      <c r="D174" s="52">
        <f t="shared" si="129"/>
        <v>0</v>
      </c>
      <c r="E174" s="52">
        <f t="shared" si="129"/>
        <v>255.68215040965012</v>
      </c>
      <c r="F174" s="52">
        <f t="shared" si="129"/>
        <v>234.13271077356646</v>
      </c>
      <c r="G174" s="52">
        <f t="shared" si="129"/>
        <v>215.80372742893093</v>
      </c>
      <c r="H174" s="52">
        <f t="shared" si="129"/>
        <v>200.03196257369484</v>
      </c>
      <c r="I174" s="52">
        <f t="shared" si="129"/>
        <v>186.32357138252112</v>
      </c>
      <c r="J174" s="52">
        <f t="shared" si="129"/>
        <v>174.30344365687944</v>
      </c>
      <c r="K174" s="52">
        <f t="shared" si="129"/>
        <v>163.68166168306897</v>
      </c>
      <c r="L174" s="52">
        <f t="shared" si="129"/>
        <v>145.76954080553188</v>
      </c>
      <c r="M174" s="6"/>
    </row>
    <row r="175" spans="2:13" s="3" customFormat="1" x14ac:dyDescent="0.25">
      <c r="B175" s="6"/>
      <c r="C175" s="52">
        <f t="shared" si="129"/>
        <v>292.34553639525262</v>
      </c>
      <c r="D175" s="52">
        <f t="shared" si="129"/>
        <v>283.91143700207732</v>
      </c>
      <c r="E175" s="52">
        <f t="shared" si="129"/>
        <v>276.09647137329637</v>
      </c>
      <c r="F175" s="52">
        <f t="shared" si="129"/>
        <v>268.83001922104091</v>
      </c>
      <c r="G175" s="52">
        <f t="shared" si="129"/>
        <v>262.05214545501747</v>
      </c>
      <c r="H175" s="52">
        <f t="shared" si="129"/>
        <v>255.71161758493881</v>
      </c>
      <c r="I175" s="52">
        <f t="shared" si="129"/>
        <v>249.7643536146399</v>
      </c>
      <c r="J175" s="52">
        <f t="shared" si="129"/>
        <v>244.17219436832087</v>
      </c>
      <c r="K175" s="52">
        <f t="shared" si="129"/>
        <v>238.90192319662884</v>
      </c>
      <c r="L175" s="52">
        <f t="shared" si="129"/>
        <v>229.21430178878677</v>
      </c>
      <c r="M175" s="6"/>
    </row>
    <row r="176" spans="2:13" s="3" customForma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3" customFormat="1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 s="3" customFormat="1" x14ac:dyDescent="0.25">
      <c r="B178" s="7" t="s">
        <v>120</v>
      </c>
      <c r="C178" s="7" t="s">
        <v>121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 s="3" customFormat="1" x14ac:dyDescent="0.25">
      <c r="B179" s="77">
        <f>+M36</f>
        <v>7400</v>
      </c>
      <c r="C179" s="52">
        <f>+C74</f>
        <v>0.16180643677396914</v>
      </c>
      <c r="D179" s="52">
        <f t="shared" ref="D179:L179" si="130">+D74</f>
        <v>0.14416510775935992</v>
      </c>
      <c r="E179" s="52">
        <f t="shared" si="130"/>
        <v>0.12309032690366156</v>
      </c>
      <c r="F179" s="52">
        <f t="shared" si="130"/>
        <v>0.1117328405102597</v>
      </c>
      <c r="G179" s="52">
        <f t="shared" si="130"/>
        <v>9.7679570344271924E-2</v>
      </c>
      <c r="H179" s="52">
        <f t="shared" si="130"/>
        <v>8.9867616030840689E-2</v>
      </c>
      <c r="I179" s="52">
        <f t="shared" si="130"/>
        <v>7.9949512544026546E-2</v>
      </c>
      <c r="J179" s="52">
        <f t="shared" si="130"/>
        <v>7.1730378716986287E-2</v>
      </c>
      <c r="K179" s="52">
        <f t="shared" si="130"/>
        <v>6.277099607537133E-2</v>
      </c>
      <c r="L179" s="52">
        <f t="shared" si="130"/>
        <v>5.7207214341252956E-2</v>
      </c>
      <c r="M179" s="52">
        <f>SUM(C179:L179)</f>
        <v>1</v>
      </c>
    </row>
    <row r="180" spans="2:13" s="3" customFormat="1" x14ac:dyDescent="0.25">
      <c r="B180" s="77">
        <f t="shared" ref="B180:B181" si="131">+M37</f>
        <v>2000</v>
      </c>
      <c r="C180" s="52">
        <f>+C82</f>
        <v>0.14402201521352925</v>
      </c>
      <c r="D180" s="52">
        <f t="shared" ref="D180:L180" si="132">+D82</f>
        <v>0.12968714505980861</v>
      </c>
      <c r="E180" s="52">
        <f t="shared" si="132"/>
        <v>0.11784997990213573</v>
      </c>
      <c r="F180" s="52">
        <f t="shared" si="132"/>
        <v>0.10791733100996302</v>
      </c>
      <c r="G180" s="52">
        <f t="shared" si="132"/>
        <v>9.9469066962859828E-2</v>
      </c>
      <c r="H180" s="52">
        <f t="shared" si="132"/>
        <v>9.219948569473925E-2</v>
      </c>
      <c r="I180" s="52">
        <f t="shared" si="132"/>
        <v>8.5880962388430779E-2</v>
      </c>
      <c r="J180" s="52">
        <f t="shared" si="132"/>
        <v>8.0340599838216134E-2</v>
      </c>
      <c r="K180" s="52">
        <f t="shared" si="132"/>
        <v>7.5444768079398178E-2</v>
      </c>
      <c r="L180" s="52">
        <f t="shared" si="132"/>
        <v>6.7188645850919382E-2</v>
      </c>
      <c r="M180" s="52">
        <f t="shared" ref="M180:M181" si="133">SUM(C180:L180)</f>
        <v>1.0000000000000002</v>
      </c>
    </row>
    <row r="181" spans="2:13" s="3" customFormat="1" x14ac:dyDescent="0.25">
      <c r="B181" s="77">
        <f t="shared" si="131"/>
        <v>2600</v>
      </c>
      <c r="C181" s="52">
        <f>+C90</f>
        <v>0.11239736116695603</v>
      </c>
      <c r="D181" s="52">
        <f t="shared" ref="D181:L181" si="134">+D90</f>
        <v>0.10915472395312469</v>
      </c>
      <c r="E181" s="52">
        <f t="shared" si="134"/>
        <v>0.10615012355759183</v>
      </c>
      <c r="F181" s="52">
        <f t="shared" si="134"/>
        <v>0.10335640877394883</v>
      </c>
      <c r="G181" s="52">
        <f t="shared" si="134"/>
        <v>0.10075053650711936</v>
      </c>
      <c r="H181" s="52">
        <f t="shared" si="134"/>
        <v>9.8312809529003772E-2</v>
      </c>
      <c r="I181" s="52">
        <f t="shared" si="134"/>
        <v>9.602627974419066E-2</v>
      </c>
      <c r="J181" s="52">
        <f t="shared" si="134"/>
        <v>9.3876276189281377E-2</v>
      </c>
      <c r="K181" s="52">
        <f t="shared" si="134"/>
        <v>9.1850028141725812E-2</v>
      </c>
      <c r="L181" s="52">
        <f t="shared" si="134"/>
        <v>8.8125452437057578E-2</v>
      </c>
      <c r="M181" s="52">
        <f t="shared" si="133"/>
        <v>1</v>
      </c>
    </row>
    <row r="182" spans="2:13" s="3" customFormat="1" x14ac:dyDescent="0.25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 s="3" customFormat="1" x14ac:dyDescent="0.25">
      <c r="B183" s="7" t="s">
        <v>122</v>
      </c>
      <c r="C183" s="53">
        <f>+IFERROR(C179*$B179,0)</f>
        <v>1197.3676321273715</v>
      </c>
      <c r="D183" s="53">
        <f t="shared" ref="D183:L183" si="135">+IFERROR(D179*$B179,0)</f>
        <v>1066.8217974192635</v>
      </c>
      <c r="E183" s="53">
        <f t="shared" si="135"/>
        <v>910.8684190870955</v>
      </c>
      <c r="F183" s="53">
        <f t="shared" si="135"/>
        <v>826.82301977592169</v>
      </c>
      <c r="G183" s="53">
        <f t="shared" si="135"/>
        <v>722.82882054761228</v>
      </c>
      <c r="H183" s="53">
        <f t="shared" si="135"/>
        <v>665.02035862822106</v>
      </c>
      <c r="I183" s="53">
        <f t="shared" si="135"/>
        <v>591.62639282579642</v>
      </c>
      <c r="J183" s="53">
        <f t="shared" si="135"/>
        <v>530.80480250569849</v>
      </c>
      <c r="K183" s="53">
        <f t="shared" si="135"/>
        <v>464.50537095774786</v>
      </c>
      <c r="L183" s="53">
        <f t="shared" si="135"/>
        <v>423.33338612527189</v>
      </c>
      <c r="M183" s="55">
        <f>SUM(C183:L183)</f>
        <v>7400.0000000000009</v>
      </c>
    </row>
    <row r="184" spans="2:13" s="3" customFormat="1" x14ac:dyDescent="0.25">
      <c r="B184" s="6"/>
      <c r="C184" s="53">
        <f t="shared" ref="C184:L185" si="136">+IFERROR(C180*$B180,0)</f>
        <v>288.04403042705849</v>
      </c>
      <c r="D184" s="53">
        <f t="shared" si="136"/>
        <v>259.37429011961723</v>
      </c>
      <c r="E184" s="53">
        <f t="shared" si="136"/>
        <v>235.69995980427146</v>
      </c>
      <c r="F184" s="53">
        <f t="shared" si="136"/>
        <v>215.83466201992604</v>
      </c>
      <c r="G184" s="53">
        <f t="shared" si="136"/>
        <v>198.93813392571965</v>
      </c>
      <c r="H184" s="53">
        <f t="shared" si="136"/>
        <v>184.3989713894785</v>
      </c>
      <c r="I184" s="53">
        <f t="shared" si="136"/>
        <v>171.76192477686155</v>
      </c>
      <c r="J184" s="53">
        <f t="shared" si="136"/>
        <v>160.68119967643227</v>
      </c>
      <c r="K184" s="53">
        <f t="shared" si="136"/>
        <v>150.88953615879635</v>
      </c>
      <c r="L184" s="53">
        <f t="shared" si="136"/>
        <v>134.37729170183877</v>
      </c>
      <c r="M184" s="55">
        <f t="shared" ref="M184:M185" si="137">SUM(C184:L184)</f>
        <v>2000.0000000000005</v>
      </c>
    </row>
    <row r="185" spans="2:13" s="3" customFormat="1" x14ac:dyDescent="0.25">
      <c r="B185" s="6"/>
      <c r="C185" s="53">
        <f t="shared" si="136"/>
        <v>292.2331390340857</v>
      </c>
      <c r="D185" s="53">
        <f t="shared" si="136"/>
        <v>283.80228227812421</v>
      </c>
      <c r="E185" s="53">
        <f t="shared" si="136"/>
        <v>275.99032124973877</v>
      </c>
      <c r="F185" s="53">
        <f t="shared" si="136"/>
        <v>268.72666281226697</v>
      </c>
      <c r="G185" s="53">
        <f t="shared" si="136"/>
        <v>261.95139491851035</v>
      </c>
      <c r="H185" s="53">
        <f t="shared" si="136"/>
        <v>255.6133047754098</v>
      </c>
      <c r="I185" s="53">
        <f t="shared" si="136"/>
        <v>249.66832733489571</v>
      </c>
      <c r="J185" s="53">
        <f t="shared" si="136"/>
        <v>244.07831809213158</v>
      </c>
      <c r="K185" s="53">
        <f t="shared" si="136"/>
        <v>238.81007316848712</v>
      </c>
      <c r="L185" s="53">
        <f t="shared" si="136"/>
        <v>229.12617633634972</v>
      </c>
      <c r="M185" s="55">
        <f t="shared" si="137"/>
        <v>2600</v>
      </c>
    </row>
    <row r="186" spans="2:13" s="3" customFormat="1" x14ac:dyDescent="0.25">
      <c r="B186" s="7" t="s">
        <v>124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 s="3" customFormat="1" x14ac:dyDescent="0.25">
      <c r="B187" s="53">
        <f>+B179-M187</f>
        <v>264.18942954663362</v>
      </c>
      <c r="C187" s="55">
        <f>MIN(C183,C16)</f>
        <v>1000</v>
      </c>
      <c r="D187" s="55">
        <f t="shared" ref="D187:L187" si="138">MIN(D183,D16)</f>
        <v>1000</v>
      </c>
      <c r="E187" s="55">
        <f t="shared" si="138"/>
        <v>910.8684190870955</v>
      </c>
      <c r="F187" s="55">
        <f t="shared" si="138"/>
        <v>826.82301977592169</v>
      </c>
      <c r="G187" s="55">
        <f t="shared" si="138"/>
        <v>722.82882054761228</v>
      </c>
      <c r="H187" s="55">
        <f t="shared" si="138"/>
        <v>665.02035862822106</v>
      </c>
      <c r="I187" s="55">
        <f t="shared" si="138"/>
        <v>591.62639282579642</v>
      </c>
      <c r="J187" s="55">
        <f t="shared" si="138"/>
        <v>530.80480250569849</v>
      </c>
      <c r="K187" s="55">
        <f t="shared" si="138"/>
        <v>464.50537095774786</v>
      </c>
      <c r="L187" s="55">
        <f t="shared" si="138"/>
        <v>423.33338612527189</v>
      </c>
      <c r="M187" s="55">
        <f>SUM(C187:L187)</f>
        <v>7135.8105704533664</v>
      </c>
    </row>
    <row r="188" spans="2:13" s="3" customFormat="1" x14ac:dyDescent="0.25">
      <c r="B188" s="53">
        <f t="shared" ref="B188:B189" si="139">+B180-M188</f>
        <v>123.14708926051981</v>
      </c>
      <c r="C188" s="55">
        <f t="shared" ref="C188:L189" si="140">MIN(C184,C17)</f>
        <v>200</v>
      </c>
      <c r="D188" s="55">
        <f t="shared" si="140"/>
        <v>224.27123128615574</v>
      </c>
      <c r="E188" s="55">
        <f t="shared" si="140"/>
        <v>235.69995980427146</v>
      </c>
      <c r="F188" s="55">
        <f t="shared" si="140"/>
        <v>215.83466201992604</v>
      </c>
      <c r="G188" s="55">
        <f t="shared" si="140"/>
        <v>198.93813392571965</v>
      </c>
      <c r="H188" s="55">
        <f t="shared" si="140"/>
        <v>184.3989713894785</v>
      </c>
      <c r="I188" s="55">
        <f t="shared" si="140"/>
        <v>171.76192477686155</v>
      </c>
      <c r="J188" s="55">
        <f t="shared" si="140"/>
        <v>160.68119967643227</v>
      </c>
      <c r="K188" s="55">
        <f t="shared" si="140"/>
        <v>150.88953615879635</v>
      </c>
      <c r="L188" s="55">
        <f t="shared" si="140"/>
        <v>134.37729170183877</v>
      </c>
      <c r="M188" s="55">
        <f t="shared" ref="M188:M189" si="141">SUM(C188:L188)</f>
        <v>1876.8529107394802</v>
      </c>
    </row>
    <row r="189" spans="2:13" s="3" customFormat="1" x14ac:dyDescent="0.25">
      <c r="B189" s="53">
        <f t="shared" si="139"/>
        <v>0</v>
      </c>
      <c r="C189" s="55">
        <f t="shared" si="140"/>
        <v>292.2331390340857</v>
      </c>
      <c r="D189" s="55">
        <f t="shared" si="140"/>
        <v>283.80228227812421</v>
      </c>
      <c r="E189" s="55">
        <f t="shared" si="140"/>
        <v>275.99032124973877</v>
      </c>
      <c r="F189" s="55">
        <f t="shared" si="140"/>
        <v>268.72666281226697</v>
      </c>
      <c r="G189" s="55">
        <f t="shared" si="140"/>
        <v>261.95139491851035</v>
      </c>
      <c r="H189" s="55">
        <f t="shared" si="140"/>
        <v>255.6133047754098</v>
      </c>
      <c r="I189" s="55">
        <f t="shared" si="140"/>
        <v>249.66832733489571</v>
      </c>
      <c r="J189" s="55">
        <f t="shared" si="140"/>
        <v>244.07831809213158</v>
      </c>
      <c r="K189" s="55">
        <f t="shared" si="140"/>
        <v>238.81007316848712</v>
      </c>
      <c r="L189" s="55">
        <f t="shared" si="140"/>
        <v>229.12617633634972</v>
      </c>
      <c r="M189" s="55">
        <f t="shared" si="141"/>
        <v>2600</v>
      </c>
    </row>
    <row r="190" spans="2:13" s="3" customFormat="1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 s="3" customFormat="1" x14ac:dyDescent="0.25">
      <c r="B191" s="7" t="s">
        <v>123</v>
      </c>
      <c r="C191" s="55">
        <f>+C16-C187</f>
        <v>0</v>
      </c>
      <c r="D191" s="55">
        <f t="shared" ref="D191:L191" si="142">+D16-D187</f>
        <v>0</v>
      </c>
      <c r="E191" s="55">
        <f t="shared" si="142"/>
        <v>95.936236786835025</v>
      </c>
      <c r="F191" s="55">
        <f t="shared" si="142"/>
        <v>271.62330194337255</v>
      </c>
      <c r="G191" s="55">
        <f t="shared" si="142"/>
        <v>489.01099723030381</v>
      </c>
      <c r="H191" s="55">
        <f t="shared" si="142"/>
        <v>609.8528172355667</v>
      </c>
      <c r="I191" s="55">
        <f t="shared" si="142"/>
        <v>763.27430797400064</v>
      </c>
      <c r="J191" s="55">
        <f t="shared" si="142"/>
        <v>890.41472004972297</v>
      </c>
      <c r="K191" s="55">
        <f t="shared" si="142"/>
        <v>1029.0059177318262</v>
      </c>
      <c r="L191" s="55">
        <f t="shared" si="142"/>
        <v>1115.0711305950067</v>
      </c>
      <c r="M191" s="55">
        <f>SUM(C191:L191)</f>
        <v>5264.1894295466354</v>
      </c>
    </row>
    <row r="192" spans="2:13" s="3" customFormat="1" x14ac:dyDescent="0.25">
      <c r="B192" s="6"/>
      <c r="C192" s="55">
        <f t="shared" ref="C192:L193" si="143">+C17-C188</f>
        <v>0</v>
      </c>
      <c r="D192" s="55">
        <f t="shared" si="143"/>
        <v>0</v>
      </c>
      <c r="E192" s="55">
        <f t="shared" si="143"/>
        <v>41.120786070601042</v>
      </c>
      <c r="F192" s="55">
        <f t="shared" si="143"/>
        <v>105.08075271453373</v>
      </c>
      <c r="G192" s="55">
        <f t="shared" si="143"/>
        <v>159.48222129736783</v>
      </c>
      <c r="H192" s="55">
        <f t="shared" si="143"/>
        <v>206.29371946587321</v>
      </c>
      <c r="I192" s="55">
        <f t="shared" si="143"/>
        <v>246.98100684485959</v>
      </c>
      <c r="J192" s="55">
        <f t="shared" si="143"/>
        <v>282.65743191071215</v>
      </c>
      <c r="K192" s="55">
        <f t="shared" si="143"/>
        <v>314.18348698299667</v>
      </c>
      <c r="L192" s="55">
        <f t="shared" si="143"/>
        <v>367.34768397357652</v>
      </c>
      <c r="M192" s="55">
        <f t="shared" ref="M192:M193" si="144">SUM(C192:L192)</f>
        <v>1723.1470892605209</v>
      </c>
    </row>
    <row r="193" spans="2:13" s="3" customFormat="1" x14ac:dyDescent="0.25">
      <c r="B193" s="6"/>
      <c r="C193" s="55">
        <f t="shared" si="143"/>
        <v>29.293985815132999</v>
      </c>
      <c r="D193" s="55">
        <f t="shared" si="143"/>
        <v>61.479963048439117</v>
      </c>
      <c r="E193" s="55">
        <f t="shared" si="143"/>
        <v>147.40434514476328</v>
      </c>
      <c r="F193" s="55">
        <f t="shared" si="143"/>
        <v>202.21103349807112</v>
      </c>
      <c r="G193" s="55">
        <f t="shared" si="143"/>
        <v>246.02215651226732</v>
      </c>
      <c r="H193" s="55">
        <f t="shared" si="143"/>
        <v>278.94210949627995</v>
      </c>
      <c r="I193" s="55">
        <f t="shared" si="143"/>
        <v>306.06071735578951</v>
      </c>
      <c r="J193" s="55">
        <f t="shared" si="143"/>
        <v>335.45573619680874</v>
      </c>
      <c r="K193" s="55">
        <f t="shared" si="143"/>
        <v>358.19485084885315</v>
      </c>
      <c r="L193" s="55">
        <f t="shared" si="143"/>
        <v>392.93510208359481</v>
      </c>
      <c r="M193" s="55">
        <f t="shared" si="144"/>
        <v>2358</v>
      </c>
    </row>
    <row r="194" spans="2:13" s="3" customFormat="1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 s="3" customFormat="1" x14ac:dyDescent="0.25">
      <c r="B195" s="7" t="s">
        <v>125</v>
      </c>
      <c r="C195" s="51" t="str">
        <f>IF(C191&gt;0,C179,"")</f>
        <v/>
      </c>
      <c r="D195" s="51" t="str">
        <f t="shared" ref="D195:L195" si="145">IF(D191&gt;0,D179,"")</f>
        <v/>
      </c>
      <c r="E195" s="51">
        <f t="shared" si="145"/>
        <v>0.12309032690366156</v>
      </c>
      <c r="F195" s="51">
        <f t="shared" si="145"/>
        <v>0.1117328405102597</v>
      </c>
      <c r="G195" s="51">
        <f t="shared" si="145"/>
        <v>9.7679570344271924E-2</v>
      </c>
      <c r="H195" s="51">
        <f t="shared" si="145"/>
        <v>8.9867616030840689E-2</v>
      </c>
      <c r="I195" s="51">
        <f t="shared" si="145"/>
        <v>7.9949512544026546E-2</v>
      </c>
      <c r="J195" s="51">
        <f t="shared" si="145"/>
        <v>7.1730378716986287E-2</v>
      </c>
      <c r="K195" s="51">
        <f t="shared" si="145"/>
        <v>6.277099607537133E-2</v>
      </c>
      <c r="L195" s="51">
        <f t="shared" si="145"/>
        <v>5.7207214341252956E-2</v>
      </c>
      <c r="M195" s="51">
        <f>SUM(C195:L195)</f>
        <v>0.69402845546667091</v>
      </c>
    </row>
    <row r="196" spans="2:13" s="3" customFormat="1" x14ac:dyDescent="0.25">
      <c r="B196" s="6"/>
      <c r="C196" s="51" t="str">
        <f t="shared" ref="C196:L197" si="146">IF(C192&gt;0,C180,"")</f>
        <v/>
      </c>
      <c r="D196" s="51" t="str">
        <f t="shared" si="146"/>
        <v/>
      </c>
      <c r="E196" s="51">
        <f t="shared" si="146"/>
        <v>0.11784997990213573</v>
      </c>
      <c r="F196" s="51">
        <f t="shared" si="146"/>
        <v>0.10791733100996302</v>
      </c>
      <c r="G196" s="51">
        <f t="shared" si="146"/>
        <v>9.9469066962859828E-2</v>
      </c>
      <c r="H196" s="51">
        <f t="shared" si="146"/>
        <v>9.219948569473925E-2</v>
      </c>
      <c r="I196" s="51">
        <f t="shared" si="146"/>
        <v>8.5880962388430779E-2</v>
      </c>
      <c r="J196" s="51">
        <f t="shared" si="146"/>
        <v>8.0340599838216134E-2</v>
      </c>
      <c r="K196" s="51">
        <f t="shared" si="146"/>
        <v>7.5444768079398178E-2</v>
      </c>
      <c r="L196" s="51">
        <f t="shared" si="146"/>
        <v>6.7188645850919382E-2</v>
      </c>
      <c r="M196" s="51">
        <f t="shared" ref="M196:M197" si="147">SUM(C196:L196)</f>
        <v>0.72629083972666231</v>
      </c>
    </row>
    <row r="197" spans="2:13" s="3" customFormat="1" x14ac:dyDescent="0.25">
      <c r="B197" s="6"/>
      <c r="C197" s="51">
        <f t="shared" si="146"/>
        <v>0.11239736116695603</v>
      </c>
      <c r="D197" s="51">
        <f t="shared" si="146"/>
        <v>0.10915472395312469</v>
      </c>
      <c r="E197" s="51">
        <f t="shared" si="146"/>
        <v>0.10615012355759183</v>
      </c>
      <c r="F197" s="51">
        <f t="shared" si="146"/>
        <v>0.10335640877394883</v>
      </c>
      <c r="G197" s="51">
        <f t="shared" si="146"/>
        <v>0.10075053650711936</v>
      </c>
      <c r="H197" s="51">
        <f t="shared" si="146"/>
        <v>9.8312809529003772E-2</v>
      </c>
      <c r="I197" s="51">
        <f t="shared" si="146"/>
        <v>9.602627974419066E-2</v>
      </c>
      <c r="J197" s="51">
        <f t="shared" si="146"/>
        <v>9.3876276189281377E-2</v>
      </c>
      <c r="K197" s="51">
        <f t="shared" si="146"/>
        <v>9.1850028141725812E-2</v>
      </c>
      <c r="L197" s="51">
        <f t="shared" si="146"/>
        <v>8.8125452437057578E-2</v>
      </c>
      <c r="M197" s="51">
        <f t="shared" si="147"/>
        <v>1</v>
      </c>
    </row>
    <row r="198" spans="2:13" s="3" customFormat="1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 s="3" customFormat="1" x14ac:dyDescent="0.25">
      <c r="B199" s="7" t="s">
        <v>127</v>
      </c>
      <c r="C199" s="52" t="str">
        <f>IFERROR(C195/$M195,"")</f>
        <v/>
      </c>
      <c r="D199" s="52" t="str">
        <f t="shared" ref="D199:L199" si="148">IFERROR(D195/$M195,"")</f>
        <v/>
      </c>
      <c r="E199" s="52">
        <f t="shared" si="148"/>
        <v>0.17735631145108385</v>
      </c>
      <c r="F199" s="52">
        <f t="shared" si="148"/>
        <v>0.16099172826441177</v>
      </c>
      <c r="G199" s="52">
        <f t="shared" si="148"/>
        <v>0.14074288968251497</v>
      </c>
      <c r="H199" s="52">
        <f t="shared" si="148"/>
        <v>0.12948693288146651</v>
      </c>
      <c r="I199" s="52">
        <f t="shared" si="148"/>
        <v>0.11519630342860766</v>
      </c>
      <c r="J199" s="52">
        <f t="shared" si="148"/>
        <v>0.10335365668653189</v>
      </c>
      <c r="K199" s="52">
        <f t="shared" si="148"/>
        <v>9.0444412734004623E-2</v>
      </c>
      <c r="L199" s="52">
        <f t="shared" si="148"/>
        <v>8.2427764871378817E-2</v>
      </c>
      <c r="M199" s="51">
        <f>SUM(C199:L199)</f>
        <v>1</v>
      </c>
    </row>
    <row r="200" spans="2:13" s="3" customFormat="1" x14ac:dyDescent="0.25">
      <c r="B200" s="6"/>
      <c r="C200" s="52" t="str">
        <f t="shared" ref="C200:L201" si="149">IFERROR(C196/$M196,"")</f>
        <v/>
      </c>
      <c r="D200" s="52" t="str">
        <f t="shared" si="149"/>
        <v/>
      </c>
      <c r="E200" s="52">
        <f t="shared" si="149"/>
        <v>0.16226279261141208</v>
      </c>
      <c r="F200" s="52">
        <f t="shared" si="149"/>
        <v>0.14858693667481396</v>
      </c>
      <c r="G200" s="52">
        <f t="shared" si="149"/>
        <v>0.13695486920955074</v>
      </c>
      <c r="H200" s="52">
        <f t="shared" si="149"/>
        <v>0.12694568160798819</v>
      </c>
      <c r="I200" s="52">
        <f t="shared" si="149"/>
        <v>0.11824596661683336</v>
      </c>
      <c r="J200" s="52">
        <f t="shared" si="149"/>
        <v>0.11061766918119484</v>
      </c>
      <c r="K200" s="52">
        <f t="shared" si="149"/>
        <v>0.10387679969609918</v>
      </c>
      <c r="L200" s="52">
        <f t="shared" si="149"/>
        <v>9.2509284402107636E-2</v>
      </c>
      <c r="M200" s="51">
        <f t="shared" ref="M200:M201" si="150">SUM(C200:L200)</f>
        <v>1</v>
      </c>
    </row>
    <row r="201" spans="2:13" s="3" customFormat="1" x14ac:dyDescent="0.25">
      <c r="B201" s="6"/>
      <c r="C201" s="52">
        <f t="shared" si="149"/>
        <v>0.11239736116695603</v>
      </c>
      <c r="D201" s="52">
        <f t="shared" si="149"/>
        <v>0.10915472395312469</v>
      </c>
      <c r="E201" s="52">
        <f t="shared" si="149"/>
        <v>0.10615012355759183</v>
      </c>
      <c r="F201" s="52">
        <f t="shared" si="149"/>
        <v>0.10335640877394883</v>
      </c>
      <c r="G201" s="52">
        <f t="shared" si="149"/>
        <v>0.10075053650711936</v>
      </c>
      <c r="H201" s="52">
        <f t="shared" si="149"/>
        <v>9.8312809529003772E-2</v>
      </c>
      <c r="I201" s="52">
        <f t="shared" si="149"/>
        <v>9.602627974419066E-2</v>
      </c>
      <c r="J201" s="52">
        <f t="shared" si="149"/>
        <v>9.3876276189281377E-2</v>
      </c>
      <c r="K201" s="52">
        <f t="shared" si="149"/>
        <v>9.1850028141725812E-2</v>
      </c>
      <c r="L201" s="52">
        <f t="shared" si="149"/>
        <v>8.8125452437057578E-2</v>
      </c>
      <c r="M201" s="51">
        <f t="shared" si="150"/>
        <v>1</v>
      </c>
    </row>
    <row r="202" spans="2:13" s="3" customFormat="1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 s="3" customFormat="1" x14ac:dyDescent="0.25">
      <c r="B203" s="78" t="s">
        <v>128</v>
      </c>
      <c r="C203" s="53" t="str">
        <f>IFERROR(C199*$B187,"")</f>
        <v/>
      </c>
      <c r="D203" s="53" t="str">
        <f t="shared" ref="D203:L205" si="151">IFERROR(D199*$B187,"")</f>
        <v/>
      </c>
      <c r="E203" s="53">
        <f t="shared" si="151"/>
        <v>46.855662748756927</v>
      </c>
      <c r="F203" s="53">
        <f t="shared" si="151"/>
        <v>42.532312851901601</v>
      </c>
      <c r="G203" s="53">
        <f t="shared" si="151"/>
        <v>37.182783737968414</v>
      </c>
      <c r="H203" s="53">
        <f t="shared" si="151"/>
        <v>34.209078931697874</v>
      </c>
      <c r="I203" s="53">
        <f t="shared" si="151"/>
        <v>30.433645688684773</v>
      </c>
      <c r="J203" s="53">
        <f t="shared" si="151"/>
        <v>27.304943601573473</v>
      </c>
      <c r="K203" s="53">
        <f t="shared" si="151"/>
        <v>23.894457805876968</v>
      </c>
      <c r="L203" s="53">
        <f t="shared" si="151"/>
        <v>21.776544180173616</v>
      </c>
      <c r="M203" s="79">
        <f>SUM(C203:L203)</f>
        <v>264.18942954663368</v>
      </c>
    </row>
    <row r="204" spans="2:13" s="3" customFormat="1" x14ac:dyDescent="0.25">
      <c r="B204" s="80"/>
      <c r="C204" s="53" t="str">
        <f t="shared" ref="C204:K205" si="152">IFERROR(C200*$B188,"")</f>
        <v/>
      </c>
      <c r="D204" s="53" t="str">
        <f t="shared" si="152"/>
        <v/>
      </c>
      <c r="E204" s="53">
        <f t="shared" si="152"/>
        <v>19.982190605378776</v>
      </c>
      <c r="F204" s="53">
        <f t="shared" si="152"/>
        <v>18.298048753640519</v>
      </c>
      <c r="G204" s="53">
        <f t="shared" si="152"/>
        <v>16.865593503211361</v>
      </c>
      <c r="H204" s="53">
        <f t="shared" si="152"/>
        <v>15.632991184216449</v>
      </c>
      <c r="I204" s="53">
        <f t="shared" si="152"/>
        <v>14.561646605659622</v>
      </c>
      <c r="J204" s="53">
        <f t="shared" si="152"/>
        <v>13.622243980447251</v>
      </c>
      <c r="K204" s="53">
        <f t="shared" si="152"/>
        <v>12.792125524272663</v>
      </c>
      <c r="L204" s="53">
        <f t="shared" si="151"/>
        <v>11.392249103693162</v>
      </c>
      <c r="M204" s="79">
        <f t="shared" ref="M204:M205" si="153">SUM(C204:L204)</f>
        <v>123.14708926051979</v>
      </c>
    </row>
    <row r="205" spans="2:13" s="3" customFormat="1" x14ac:dyDescent="0.25">
      <c r="B205" s="80"/>
      <c r="C205" s="53">
        <f t="shared" si="152"/>
        <v>0</v>
      </c>
      <c r="D205" s="53">
        <f t="shared" si="152"/>
        <v>0</v>
      </c>
      <c r="E205" s="53">
        <f t="shared" si="152"/>
        <v>0</v>
      </c>
      <c r="F205" s="53">
        <f t="shared" si="152"/>
        <v>0</v>
      </c>
      <c r="G205" s="53">
        <f t="shared" si="152"/>
        <v>0</v>
      </c>
      <c r="H205" s="53">
        <f t="shared" si="152"/>
        <v>0</v>
      </c>
      <c r="I205" s="53">
        <f t="shared" si="152"/>
        <v>0</v>
      </c>
      <c r="J205" s="53">
        <f t="shared" si="152"/>
        <v>0</v>
      </c>
      <c r="K205" s="53">
        <f t="shared" si="152"/>
        <v>0</v>
      </c>
      <c r="L205" s="53">
        <f t="shared" si="151"/>
        <v>0</v>
      </c>
      <c r="M205" s="79">
        <f t="shared" si="153"/>
        <v>0</v>
      </c>
    </row>
    <row r="206" spans="2:13" s="3" customFormat="1" x14ac:dyDescent="0.25">
      <c r="B206" s="7" t="s">
        <v>126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 s="3" customFormat="1" x14ac:dyDescent="0.25">
      <c r="B207" s="81">
        <f>+B187-M207</f>
        <v>0</v>
      </c>
      <c r="C207" s="55">
        <f>MIN(C203,C191)</f>
        <v>0</v>
      </c>
      <c r="D207" s="55">
        <f t="shared" ref="D207:L207" si="154">MIN(D203,D191)</f>
        <v>0</v>
      </c>
      <c r="E207" s="55">
        <f t="shared" si="154"/>
        <v>46.855662748756927</v>
      </c>
      <c r="F207" s="55">
        <f t="shared" si="154"/>
        <v>42.532312851901601</v>
      </c>
      <c r="G207" s="55">
        <f t="shared" si="154"/>
        <v>37.182783737968414</v>
      </c>
      <c r="H207" s="55">
        <f t="shared" si="154"/>
        <v>34.209078931697874</v>
      </c>
      <c r="I207" s="55">
        <f t="shared" si="154"/>
        <v>30.433645688684773</v>
      </c>
      <c r="J207" s="55">
        <f t="shared" si="154"/>
        <v>27.304943601573473</v>
      </c>
      <c r="K207" s="55">
        <f t="shared" si="154"/>
        <v>23.894457805876968</v>
      </c>
      <c r="L207" s="55">
        <f t="shared" si="154"/>
        <v>21.776544180173616</v>
      </c>
      <c r="M207" s="79">
        <f>SUM(C207:L207)</f>
        <v>264.18942954663368</v>
      </c>
    </row>
    <row r="208" spans="2:13" s="3" customFormat="1" x14ac:dyDescent="0.25">
      <c r="B208" s="81">
        <f t="shared" ref="B208:B209" si="155">+B188-M208</f>
        <v>0</v>
      </c>
      <c r="C208" s="55">
        <f t="shared" ref="C208:L209" si="156">MIN(C204,C192)</f>
        <v>0</v>
      </c>
      <c r="D208" s="55">
        <f t="shared" si="156"/>
        <v>0</v>
      </c>
      <c r="E208" s="55">
        <f t="shared" si="156"/>
        <v>19.982190605378776</v>
      </c>
      <c r="F208" s="55">
        <f t="shared" si="156"/>
        <v>18.298048753640519</v>
      </c>
      <c r="G208" s="55">
        <f t="shared" si="156"/>
        <v>16.865593503211361</v>
      </c>
      <c r="H208" s="55">
        <f t="shared" si="156"/>
        <v>15.632991184216449</v>
      </c>
      <c r="I208" s="55">
        <f t="shared" si="156"/>
        <v>14.561646605659622</v>
      </c>
      <c r="J208" s="55">
        <f t="shared" si="156"/>
        <v>13.622243980447251</v>
      </c>
      <c r="K208" s="55">
        <f t="shared" si="156"/>
        <v>12.792125524272663</v>
      </c>
      <c r="L208" s="55">
        <f t="shared" si="156"/>
        <v>11.392249103693162</v>
      </c>
      <c r="M208" s="79">
        <f t="shared" ref="M208:M209" si="157">SUM(C208:L208)</f>
        <v>123.14708926051979</v>
      </c>
    </row>
    <row r="209" spans="2:13" s="3" customFormat="1" x14ac:dyDescent="0.25">
      <c r="B209" s="81">
        <f t="shared" si="155"/>
        <v>0</v>
      </c>
      <c r="C209" s="55">
        <f t="shared" si="156"/>
        <v>0</v>
      </c>
      <c r="D209" s="55">
        <f t="shared" si="156"/>
        <v>0</v>
      </c>
      <c r="E209" s="55">
        <f t="shared" si="156"/>
        <v>0</v>
      </c>
      <c r="F209" s="55">
        <f t="shared" si="156"/>
        <v>0</v>
      </c>
      <c r="G209" s="55">
        <f t="shared" si="156"/>
        <v>0</v>
      </c>
      <c r="H209" s="55">
        <f t="shared" si="156"/>
        <v>0</v>
      </c>
      <c r="I209" s="55">
        <f t="shared" si="156"/>
        <v>0</v>
      </c>
      <c r="J209" s="55">
        <f t="shared" si="156"/>
        <v>0</v>
      </c>
      <c r="K209" s="55">
        <f t="shared" si="156"/>
        <v>0</v>
      </c>
      <c r="L209" s="55">
        <f t="shared" si="156"/>
        <v>0</v>
      </c>
      <c r="M209" s="79">
        <f t="shared" si="157"/>
        <v>0</v>
      </c>
    </row>
    <row r="210" spans="2:13" s="3" customFormat="1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 s="3" customFormat="1" x14ac:dyDescent="0.25">
      <c r="B211" s="6" t="s">
        <v>129</v>
      </c>
      <c r="C211" s="55">
        <f>+C191-C207</f>
        <v>0</v>
      </c>
      <c r="D211" s="55">
        <f t="shared" ref="D211:L211" si="158">+D191-D207</f>
        <v>0</v>
      </c>
      <c r="E211" s="55">
        <f t="shared" si="158"/>
        <v>49.080574038078097</v>
      </c>
      <c r="F211" s="55">
        <f t="shared" si="158"/>
        <v>229.09098909147096</v>
      </c>
      <c r="G211" s="55">
        <f t="shared" si="158"/>
        <v>451.82821349233541</v>
      </c>
      <c r="H211" s="55">
        <f t="shared" si="158"/>
        <v>575.64373830386887</v>
      </c>
      <c r="I211" s="55">
        <f t="shared" si="158"/>
        <v>732.84066228531583</v>
      </c>
      <c r="J211" s="55">
        <f t="shared" si="158"/>
        <v>863.10977644814955</v>
      </c>
      <c r="K211" s="55">
        <f t="shared" si="158"/>
        <v>1005.1114599259492</v>
      </c>
      <c r="L211" s="55">
        <f t="shared" si="158"/>
        <v>1093.294586414833</v>
      </c>
      <c r="M211" s="79">
        <f>SUM(C211:L211)</f>
        <v>5000.0000000000009</v>
      </c>
    </row>
    <row r="212" spans="2:13" s="3" customFormat="1" x14ac:dyDescent="0.25">
      <c r="B212" s="6"/>
      <c r="C212" s="55">
        <f t="shared" ref="C212:L213" si="159">+C192-C208</f>
        <v>0</v>
      </c>
      <c r="D212" s="55">
        <f t="shared" si="159"/>
        <v>0</v>
      </c>
      <c r="E212" s="55">
        <f t="shared" si="159"/>
        <v>21.138595465222267</v>
      </c>
      <c r="F212" s="55">
        <f t="shared" si="159"/>
        <v>86.782703960893215</v>
      </c>
      <c r="G212" s="55">
        <f t="shared" si="159"/>
        <v>142.61662779415647</v>
      </c>
      <c r="H212" s="55">
        <f t="shared" si="159"/>
        <v>190.66072828165676</v>
      </c>
      <c r="I212" s="55">
        <f t="shared" si="159"/>
        <v>232.41936023919996</v>
      </c>
      <c r="J212" s="55">
        <f t="shared" si="159"/>
        <v>269.0351879302649</v>
      </c>
      <c r="K212" s="55">
        <f t="shared" si="159"/>
        <v>301.39136145872402</v>
      </c>
      <c r="L212" s="55">
        <f t="shared" si="159"/>
        <v>355.95543486988333</v>
      </c>
      <c r="M212" s="79">
        <f t="shared" ref="M212:M213" si="160">SUM(C212:L212)</f>
        <v>1600.0000000000009</v>
      </c>
    </row>
    <row r="213" spans="2:13" s="3" customFormat="1" x14ac:dyDescent="0.25">
      <c r="B213" s="6"/>
      <c r="C213" s="55">
        <f t="shared" si="159"/>
        <v>29.293985815132999</v>
      </c>
      <c r="D213" s="55">
        <f t="shared" si="159"/>
        <v>61.479963048439117</v>
      </c>
      <c r="E213" s="55">
        <f t="shared" si="159"/>
        <v>147.40434514476328</v>
      </c>
      <c r="F213" s="55">
        <f t="shared" si="159"/>
        <v>202.21103349807112</v>
      </c>
      <c r="G213" s="55">
        <f t="shared" si="159"/>
        <v>246.02215651226732</v>
      </c>
      <c r="H213" s="55">
        <f t="shared" si="159"/>
        <v>278.94210949627995</v>
      </c>
      <c r="I213" s="55">
        <f t="shared" si="159"/>
        <v>306.06071735578951</v>
      </c>
      <c r="J213" s="55">
        <f t="shared" si="159"/>
        <v>335.45573619680874</v>
      </c>
      <c r="K213" s="55">
        <f t="shared" si="159"/>
        <v>358.19485084885315</v>
      </c>
      <c r="L213" s="55">
        <f t="shared" si="159"/>
        <v>392.93510208359481</v>
      </c>
      <c r="M213" s="79">
        <f t="shared" si="160"/>
        <v>2358</v>
      </c>
    </row>
    <row r="214" spans="2:13" s="3" customFormat="1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 s="3" customFormat="1" x14ac:dyDescent="0.25">
      <c r="B215" s="7" t="s">
        <v>125</v>
      </c>
      <c r="C215" s="51" t="str">
        <f>IF(C211&gt;0,C179,"")</f>
        <v/>
      </c>
      <c r="D215" s="51" t="str">
        <f t="shared" ref="D215:L215" si="161">IF(D211&gt;0,D179,"")</f>
        <v/>
      </c>
      <c r="E215" s="51">
        <f t="shared" si="161"/>
        <v>0.12309032690366156</v>
      </c>
      <c r="F215" s="51">
        <f t="shared" si="161"/>
        <v>0.1117328405102597</v>
      </c>
      <c r="G215" s="51">
        <f t="shared" si="161"/>
        <v>9.7679570344271924E-2</v>
      </c>
      <c r="H215" s="51">
        <f t="shared" si="161"/>
        <v>8.9867616030840689E-2</v>
      </c>
      <c r="I215" s="51">
        <f t="shared" si="161"/>
        <v>7.9949512544026546E-2</v>
      </c>
      <c r="J215" s="51">
        <f t="shared" si="161"/>
        <v>7.1730378716986287E-2</v>
      </c>
      <c r="K215" s="51">
        <f t="shared" si="161"/>
        <v>6.277099607537133E-2</v>
      </c>
      <c r="L215" s="51">
        <f t="shared" si="161"/>
        <v>5.7207214341252956E-2</v>
      </c>
      <c r="M215" s="52">
        <f>SUM(C215:L215)</f>
        <v>0.69402845546667091</v>
      </c>
    </row>
    <row r="216" spans="2:13" s="3" customFormat="1" x14ac:dyDescent="0.25">
      <c r="B216" s="6"/>
      <c r="C216" s="51" t="str">
        <f t="shared" ref="C216:L217" si="162">IF(C212&gt;0,C180,"")</f>
        <v/>
      </c>
      <c r="D216" s="51" t="str">
        <f t="shared" si="162"/>
        <v/>
      </c>
      <c r="E216" s="51">
        <f t="shared" si="162"/>
        <v>0.11784997990213573</v>
      </c>
      <c r="F216" s="51">
        <f t="shared" si="162"/>
        <v>0.10791733100996302</v>
      </c>
      <c r="G216" s="51">
        <f t="shared" si="162"/>
        <v>9.9469066962859828E-2</v>
      </c>
      <c r="H216" s="51">
        <f t="shared" si="162"/>
        <v>9.219948569473925E-2</v>
      </c>
      <c r="I216" s="51">
        <f t="shared" si="162"/>
        <v>8.5880962388430779E-2</v>
      </c>
      <c r="J216" s="51">
        <f t="shared" si="162"/>
        <v>8.0340599838216134E-2</v>
      </c>
      <c r="K216" s="51">
        <f t="shared" si="162"/>
        <v>7.5444768079398178E-2</v>
      </c>
      <c r="L216" s="51">
        <f t="shared" si="162"/>
        <v>6.7188645850919382E-2</v>
      </c>
      <c r="M216" s="52">
        <f t="shared" ref="M216:M217" si="163">SUM(C216:L216)</f>
        <v>0.72629083972666231</v>
      </c>
    </row>
    <row r="217" spans="2:13" s="3" customFormat="1" x14ac:dyDescent="0.25">
      <c r="B217" s="6"/>
      <c r="C217" s="51">
        <f t="shared" si="162"/>
        <v>0.11239736116695603</v>
      </c>
      <c r="D217" s="51">
        <f t="shared" si="162"/>
        <v>0.10915472395312469</v>
      </c>
      <c r="E217" s="51">
        <f t="shared" si="162"/>
        <v>0.10615012355759183</v>
      </c>
      <c r="F217" s="51">
        <f t="shared" si="162"/>
        <v>0.10335640877394883</v>
      </c>
      <c r="G217" s="51">
        <f t="shared" si="162"/>
        <v>0.10075053650711936</v>
      </c>
      <c r="H217" s="51">
        <f t="shared" si="162"/>
        <v>9.8312809529003772E-2</v>
      </c>
      <c r="I217" s="51">
        <f t="shared" si="162"/>
        <v>9.602627974419066E-2</v>
      </c>
      <c r="J217" s="51">
        <f t="shared" si="162"/>
        <v>9.3876276189281377E-2</v>
      </c>
      <c r="K217" s="51">
        <f t="shared" si="162"/>
        <v>9.1850028141725812E-2</v>
      </c>
      <c r="L217" s="51">
        <f t="shared" si="162"/>
        <v>8.8125452437057578E-2</v>
      </c>
      <c r="M217" s="52">
        <f t="shared" si="163"/>
        <v>1</v>
      </c>
    </row>
    <row r="218" spans="2:13" s="3" customFormat="1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 s="3" customFormat="1" x14ac:dyDescent="0.25">
      <c r="B219" s="7" t="s">
        <v>127</v>
      </c>
      <c r="C219" s="52" t="str">
        <f>IFERROR(C215/$M215,"")</f>
        <v/>
      </c>
      <c r="D219" s="52" t="str">
        <f t="shared" ref="D219:L219" si="164">IFERROR(D215/$M215,"")</f>
        <v/>
      </c>
      <c r="E219" s="52">
        <f t="shared" si="164"/>
        <v>0.17735631145108385</v>
      </c>
      <c r="F219" s="52">
        <f t="shared" si="164"/>
        <v>0.16099172826441177</v>
      </c>
      <c r="G219" s="52">
        <f t="shared" si="164"/>
        <v>0.14074288968251497</v>
      </c>
      <c r="H219" s="52">
        <f t="shared" si="164"/>
        <v>0.12948693288146651</v>
      </c>
      <c r="I219" s="52">
        <f t="shared" si="164"/>
        <v>0.11519630342860766</v>
      </c>
      <c r="J219" s="52">
        <f t="shared" si="164"/>
        <v>0.10335365668653189</v>
      </c>
      <c r="K219" s="52">
        <f t="shared" si="164"/>
        <v>9.0444412734004623E-2</v>
      </c>
      <c r="L219" s="52">
        <f t="shared" si="164"/>
        <v>8.2427764871378817E-2</v>
      </c>
      <c r="M219" s="51">
        <f>SUM(C219:L219)</f>
        <v>1</v>
      </c>
    </row>
    <row r="220" spans="2:13" s="3" customFormat="1" x14ac:dyDescent="0.25">
      <c r="B220" s="6"/>
      <c r="C220" s="52" t="str">
        <f t="shared" ref="C220:L221" si="165">IFERROR(C216/$M216,"")</f>
        <v/>
      </c>
      <c r="D220" s="52" t="str">
        <f t="shared" si="165"/>
        <v/>
      </c>
      <c r="E220" s="52">
        <f t="shared" si="165"/>
        <v>0.16226279261141208</v>
      </c>
      <c r="F220" s="52">
        <f t="shared" si="165"/>
        <v>0.14858693667481396</v>
      </c>
      <c r="G220" s="52">
        <f t="shared" si="165"/>
        <v>0.13695486920955074</v>
      </c>
      <c r="H220" s="52">
        <f t="shared" si="165"/>
        <v>0.12694568160798819</v>
      </c>
      <c r="I220" s="52">
        <f t="shared" si="165"/>
        <v>0.11824596661683336</v>
      </c>
      <c r="J220" s="52">
        <f t="shared" si="165"/>
        <v>0.11061766918119484</v>
      </c>
      <c r="K220" s="52">
        <f t="shared" si="165"/>
        <v>0.10387679969609918</v>
      </c>
      <c r="L220" s="52">
        <f t="shared" si="165"/>
        <v>9.2509284402107636E-2</v>
      </c>
      <c r="M220" s="51">
        <f t="shared" ref="M220:M221" si="166">SUM(C220:L220)</f>
        <v>1</v>
      </c>
    </row>
    <row r="221" spans="2:13" s="3" customFormat="1" x14ac:dyDescent="0.25">
      <c r="B221" s="6"/>
      <c r="C221" s="52">
        <f t="shared" si="165"/>
        <v>0.11239736116695603</v>
      </c>
      <c r="D221" s="52">
        <f t="shared" si="165"/>
        <v>0.10915472395312469</v>
      </c>
      <c r="E221" s="52">
        <f t="shared" si="165"/>
        <v>0.10615012355759183</v>
      </c>
      <c r="F221" s="52">
        <f t="shared" si="165"/>
        <v>0.10335640877394883</v>
      </c>
      <c r="G221" s="52">
        <f t="shared" si="165"/>
        <v>0.10075053650711936</v>
      </c>
      <c r="H221" s="52">
        <f t="shared" si="165"/>
        <v>9.8312809529003772E-2</v>
      </c>
      <c r="I221" s="52">
        <f t="shared" si="165"/>
        <v>9.602627974419066E-2</v>
      </c>
      <c r="J221" s="52">
        <f t="shared" si="165"/>
        <v>9.3876276189281377E-2</v>
      </c>
      <c r="K221" s="52">
        <f t="shared" si="165"/>
        <v>9.1850028141725812E-2</v>
      </c>
      <c r="L221" s="52">
        <f t="shared" si="165"/>
        <v>8.8125452437057578E-2</v>
      </c>
      <c r="M221" s="51">
        <f t="shared" si="166"/>
        <v>1</v>
      </c>
    </row>
    <row r="222" spans="2:13" s="3" customFormat="1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 s="3" customFormat="1" x14ac:dyDescent="0.25">
      <c r="B223" s="78" t="s">
        <v>130</v>
      </c>
      <c r="C223" s="53" t="str">
        <f>IFERROR(C219*$B207,"")</f>
        <v/>
      </c>
      <c r="D223" s="53" t="str">
        <f t="shared" ref="D223:L223" si="167">IFERROR(D219*$B207,"")</f>
        <v/>
      </c>
      <c r="E223" s="53">
        <f t="shared" si="167"/>
        <v>0</v>
      </c>
      <c r="F223" s="53">
        <f t="shared" si="167"/>
        <v>0</v>
      </c>
      <c r="G223" s="53">
        <f t="shared" si="167"/>
        <v>0</v>
      </c>
      <c r="H223" s="53">
        <f t="shared" si="167"/>
        <v>0</v>
      </c>
      <c r="I223" s="53">
        <f t="shared" si="167"/>
        <v>0</v>
      </c>
      <c r="J223" s="53">
        <f t="shared" si="167"/>
        <v>0</v>
      </c>
      <c r="K223" s="53">
        <f t="shared" si="167"/>
        <v>0</v>
      </c>
      <c r="L223" s="53">
        <f t="shared" si="167"/>
        <v>0</v>
      </c>
      <c r="M223" s="51">
        <f>SUM(C223:L223)</f>
        <v>0</v>
      </c>
    </row>
    <row r="224" spans="2:13" s="3" customFormat="1" x14ac:dyDescent="0.25">
      <c r="B224" s="80"/>
      <c r="C224" s="53" t="str">
        <f t="shared" ref="C224:L225" si="168">IFERROR(C220*$B208,"")</f>
        <v/>
      </c>
      <c r="D224" s="53" t="str">
        <f t="shared" si="168"/>
        <v/>
      </c>
      <c r="E224" s="53">
        <f t="shared" si="168"/>
        <v>0</v>
      </c>
      <c r="F224" s="53">
        <f t="shared" si="168"/>
        <v>0</v>
      </c>
      <c r="G224" s="53">
        <f t="shared" si="168"/>
        <v>0</v>
      </c>
      <c r="H224" s="53">
        <f t="shared" si="168"/>
        <v>0</v>
      </c>
      <c r="I224" s="53">
        <f t="shared" si="168"/>
        <v>0</v>
      </c>
      <c r="J224" s="53">
        <f t="shared" si="168"/>
        <v>0</v>
      </c>
      <c r="K224" s="53">
        <f t="shared" si="168"/>
        <v>0</v>
      </c>
      <c r="L224" s="53">
        <f t="shared" si="168"/>
        <v>0</v>
      </c>
      <c r="M224" s="51">
        <f t="shared" ref="M224:M228" si="169">SUM(C224:L224)</f>
        <v>0</v>
      </c>
    </row>
    <row r="225" spans="2:13" s="3" customFormat="1" x14ac:dyDescent="0.25">
      <c r="B225" s="80"/>
      <c r="C225" s="53">
        <f t="shared" si="168"/>
        <v>0</v>
      </c>
      <c r="D225" s="53">
        <f t="shared" si="168"/>
        <v>0</v>
      </c>
      <c r="E225" s="53">
        <f t="shared" si="168"/>
        <v>0</v>
      </c>
      <c r="F225" s="53">
        <f t="shared" si="168"/>
        <v>0</v>
      </c>
      <c r="G225" s="53">
        <f t="shared" si="168"/>
        <v>0</v>
      </c>
      <c r="H225" s="53">
        <f t="shared" si="168"/>
        <v>0</v>
      </c>
      <c r="I225" s="53">
        <f t="shared" si="168"/>
        <v>0</v>
      </c>
      <c r="J225" s="53">
        <f t="shared" si="168"/>
        <v>0</v>
      </c>
      <c r="K225" s="53">
        <f t="shared" si="168"/>
        <v>0</v>
      </c>
      <c r="L225" s="53">
        <f t="shared" si="168"/>
        <v>0</v>
      </c>
      <c r="M225" s="51">
        <f t="shared" si="169"/>
        <v>0</v>
      </c>
    </row>
    <row r="226" spans="2:13" s="3" customFormat="1" x14ac:dyDescent="0.25">
      <c r="B226" s="7" t="s">
        <v>131</v>
      </c>
      <c r="C226" s="55">
        <f>MIN(C223,C211)</f>
        <v>0</v>
      </c>
      <c r="D226" s="55">
        <f t="shared" ref="D226:L226" si="170">MIN(D223,D211)</f>
        <v>0</v>
      </c>
      <c r="E226" s="55">
        <f t="shared" si="170"/>
        <v>0</v>
      </c>
      <c r="F226" s="55">
        <f t="shared" si="170"/>
        <v>0</v>
      </c>
      <c r="G226" s="55">
        <f t="shared" si="170"/>
        <v>0</v>
      </c>
      <c r="H226" s="55">
        <f t="shared" si="170"/>
        <v>0</v>
      </c>
      <c r="I226" s="55">
        <f t="shared" si="170"/>
        <v>0</v>
      </c>
      <c r="J226" s="55">
        <f t="shared" si="170"/>
        <v>0</v>
      </c>
      <c r="K226" s="55">
        <f t="shared" si="170"/>
        <v>0</v>
      </c>
      <c r="L226" s="55">
        <f t="shared" si="170"/>
        <v>0</v>
      </c>
      <c r="M226" s="51">
        <f>SUM(C226:L226)</f>
        <v>0</v>
      </c>
    </row>
    <row r="227" spans="2:13" s="3" customFormat="1" x14ac:dyDescent="0.25">
      <c r="B227" s="52">
        <f>+B207-M226</f>
        <v>0</v>
      </c>
      <c r="C227" s="55">
        <f t="shared" ref="C227:L228" si="171">MIN(C224,C212)</f>
        <v>0</v>
      </c>
      <c r="D227" s="55">
        <f t="shared" si="171"/>
        <v>0</v>
      </c>
      <c r="E227" s="55">
        <f t="shared" si="171"/>
        <v>0</v>
      </c>
      <c r="F227" s="55">
        <f t="shared" si="171"/>
        <v>0</v>
      </c>
      <c r="G227" s="55">
        <f t="shared" si="171"/>
        <v>0</v>
      </c>
      <c r="H227" s="55">
        <f t="shared" si="171"/>
        <v>0</v>
      </c>
      <c r="I227" s="55">
        <f t="shared" si="171"/>
        <v>0</v>
      </c>
      <c r="J227" s="55">
        <f t="shared" si="171"/>
        <v>0</v>
      </c>
      <c r="K227" s="55">
        <f t="shared" si="171"/>
        <v>0</v>
      </c>
      <c r="L227" s="55">
        <f t="shared" si="171"/>
        <v>0</v>
      </c>
      <c r="M227" s="51">
        <f t="shared" si="169"/>
        <v>0</v>
      </c>
    </row>
    <row r="228" spans="2:13" s="3" customFormat="1" x14ac:dyDescent="0.25">
      <c r="B228" s="52">
        <f t="shared" ref="B228:B229" si="172">+B208-M227</f>
        <v>0</v>
      </c>
      <c r="C228" s="55">
        <f t="shared" si="171"/>
        <v>0</v>
      </c>
      <c r="D228" s="55">
        <f t="shared" si="171"/>
        <v>0</v>
      </c>
      <c r="E228" s="55">
        <f t="shared" si="171"/>
        <v>0</v>
      </c>
      <c r="F228" s="55">
        <f t="shared" si="171"/>
        <v>0</v>
      </c>
      <c r="G228" s="55">
        <f t="shared" si="171"/>
        <v>0</v>
      </c>
      <c r="H228" s="55">
        <f t="shared" si="171"/>
        <v>0</v>
      </c>
      <c r="I228" s="55">
        <f t="shared" si="171"/>
        <v>0</v>
      </c>
      <c r="J228" s="55">
        <f t="shared" si="171"/>
        <v>0</v>
      </c>
      <c r="K228" s="55">
        <f t="shared" si="171"/>
        <v>0</v>
      </c>
      <c r="L228" s="55">
        <f t="shared" si="171"/>
        <v>0</v>
      </c>
      <c r="M228" s="51">
        <f t="shared" si="169"/>
        <v>0</v>
      </c>
    </row>
    <row r="229" spans="2:13" s="3" customFormat="1" x14ac:dyDescent="0.25">
      <c r="B229" s="52">
        <f t="shared" si="172"/>
        <v>0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 s="3" customFormat="1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 s="3" customFormat="1" x14ac:dyDescent="0.25">
      <c r="B231" s="6" t="s">
        <v>129</v>
      </c>
      <c r="C231" s="55">
        <f>+C211-C226</f>
        <v>0</v>
      </c>
      <c r="D231" s="55">
        <f t="shared" ref="D231:L231" si="173">+D211-D226</f>
        <v>0</v>
      </c>
      <c r="E231" s="55">
        <f t="shared" si="173"/>
        <v>49.080574038078097</v>
      </c>
      <c r="F231" s="55">
        <f t="shared" si="173"/>
        <v>229.09098909147096</v>
      </c>
      <c r="G231" s="55">
        <f t="shared" si="173"/>
        <v>451.82821349233541</v>
      </c>
      <c r="H231" s="55">
        <f t="shared" si="173"/>
        <v>575.64373830386887</v>
      </c>
      <c r="I231" s="55">
        <f t="shared" si="173"/>
        <v>732.84066228531583</v>
      </c>
      <c r="J231" s="55">
        <f t="shared" si="173"/>
        <v>863.10977644814955</v>
      </c>
      <c r="K231" s="55">
        <f t="shared" si="173"/>
        <v>1005.1114599259492</v>
      </c>
      <c r="L231" s="55">
        <f t="shared" si="173"/>
        <v>1093.294586414833</v>
      </c>
      <c r="M231" s="6"/>
    </row>
    <row r="232" spans="2:13" s="3" customFormat="1" x14ac:dyDescent="0.25">
      <c r="B232" s="6"/>
      <c r="C232" s="55">
        <f t="shared" ref="C232:L233" si="174">+C212-C227</f>
        <v>0</v>
      </c>
      <c r="D232" s="55">
        <f t="shared" si="174"/>
        <v>0</v>
      </c>
      <c r="E232" s="55">
        <f t="shared" si="174"/>
        <v>21.138595465222267</v>
      </c>
      <c r="F232" s="55">
        <f t="shared" si="174"/>
        <v>86.782703960893215</v>
      </c>
      <c r="G232" s="55">
        <f t="shared" si="174"/>
        <v>142.61662779415647</v>
      </c>
      <c r="H232" s="55">
        <f t="shared" si="174"/>
        <v>190.66072828165676</v>
      </c>
      <c r="I232" s="55">
        <f t="shared" si="174"/>
        <v>232.41936023919996</v>
      </c>
      <c r="J232" s="55">
        <f t="shared" si="174"/>
        <v>269.0351879302649</v>
      </c>
      <c r="K232" s="55">
        <f t="shared" si="174"/>
        <v>301.39136145872402</v>
      </c>
      <c r="L232" s="55">
        <f t="shared" si="174"/>
        <v>355.95543486988333</v>
      </c>
      <c r="M232" s="6"/>
    </row>
    <row r="233" spans="2:13" s="3" customFormat="1" x14ac:dyDescent="0.25">
      <c r="B233" s="6"/>
      <c r="C233" s="55">
        <f t="shared" si="174"/>
        <v>29.293985815132999</v>
      </c>
      <c r="D233" s="55">
        <f t="shared" si="174"/>
        <v>61.479963048439117</v>
      </c>
      <c r="E233" s="55">
        <f t="shared" si="174"/>
        <v>147.40434514476328</v>
      </c>
      <c r="F233" s="55">
        <f t="shared" si="174"/>
        <v>202.21103349807112</v>
      </c>
      <c r="G233" s="55">
        <f t="shared" si="174"/>
        <v>246.02215651226732</v>
      </c>
      <c r="H233" s="55">
        <f t="shared" si="174"/>
        <v>278.94210949627995</v>
      </c>
      <c r="I233" s="55">
        <f t="shared" si="174"/>
        <v>306.06071735578951</v>
      </c>
      <c r="J233" s="55">
        <f t="shared" si="174"/>
        <v>335.45573619680874</v>
      </c>
      <c r="K233" s="55">
        <f t="shared" si="174"/>
        <v>358.19485084885315</v>
      </c>
      <c r="L233" s="55">
        <f t="shared" si="174"/>
        <v>392.93510208359481</v>
      </c>
      <c r="M233" s="6"/>
    </row>
    <row r="234" spans="2:13" s="3" customFormat="1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 s="3" customFormat="1" x14ac:dyDescent="0.25">
      <c r="B235" s="7" t="s">
        <v>125</v>
      </c>
      <c r="C235" s="51" t="str">
        <f>IF(C231&gt;0,C179,"")</f>
        <v/>
      </c>
      <c r="D235" s="51" t="str">
        <f t="shared" ref="D235:L235" si="175">IF(D231&gt;0,D179,"")</f>
        <v/>
      </c>
      <c r="E235" s="51">
        <f t="shared" si="175"/>
        <v>0.12309032690366156</v>
      </c>
      <c r="F235" s="51">
        <f t="shared" si="175"/>
        <v>0.1117328405102597</v>
      </c>
      <c r="G235" s="51">
        <f t="shared" si="175"/>
        <v>9.7679570344271924E-2</v>
      </c>
      <c r="H235" s="51">
        <f t="shared" si="175"/>
        <v>8.9867616030840689E-2</v>
      </c>
      <c r="I235" s="51">
        <f t="shared" si="175"/>
        <v>7.9949512544026546E-2</v>
      </c>
      <c r="J235" s="51">
        <f t="shared" si="175"/>
        <v>7.1730378716986287E-2</v>
      </c>
      <c r="K235" s="51">
        <f t="shared" si="175"/>
        <v>6.277099607537133E-2</v>
      </c>
      <c r="L235" s="51">
        <f t="shared" si="175"/>
        <v>5.7207214341252956E-2</v>
      </c>
      <c r="M235" s="52">
        <f>SUM(C235:L235)</f>
        <v>0.69402845546667091</v>
      </c>
    </row>
    <row r="236" spans="2:13" s="3" customFormat="1" x14ac:dyDescent="0.25">
      <c r="B236" s="6"/>
      <c r="C236" s="51" t="str">
        <f t="shared" ref="C236:L237" si="176">IF(C232&gt;0,C180,"")</f>
        <v/>
      </c>
      <c r="D236" s="51" t="str">
        <f t="shared" si="176"/>
        <v/>
      </c>
      <c r="E236" s="51">
        <f t="shared" si="176"/>
        <v>0.11784997990213573</v>
      </c>
      <c r="F236" s="51">
        <f t="shared" si="176"/>
        <v>0.10791733100996302</v>
      </c>
      <c r="G236" s="51">
        <f t="shared" si="176"/>
        <v>9.9469066962859828E-2</v>
      </c>
      <c r="H236" s="51">
        <f t="shared" si="176"/>
        <v>9.219948569473925E-2</v>
      </c>
      <c r="I236" s="51">
        <f t="shared" si="176"/>
        <v>8.5880962388430779E-2</v>
      </c>
      <c r="J236" s="51">
        <f t="shared" si="176"/>
        <v>8.0340599838216134E-2</v>
      </c>
      <c r="K236" s="51">
        <f t="shared" si="176"/>
        <v>7.5444768079398178E-2</v>
      </c>
      <c r="L236" s="51">
        <f t="shared" si="176"/>
        <v>6.7188645850919382E-2</v>
      </c>
      <c r="M236" s="52">
        <f t="shared" ref="M236:M237" si="177">SUM(C236:L236)</f>
        <v>0.72629083972666231</v>
      </c>
    </row>
    <row r="237" spans="2:13" s="3" customFormat="1" x14ac:dyDescent="0.25">
      <c r="B237" s="6"/>
      <c r="C237" s="51">
        <f t="shared" si="176"/>
        <v>0.11239736116695603</v>
      </c>
      <c r="D237" s="51">
        <f t="shared" si="176"/>
        <v>0.10915472395312469</v>
      </c>
      <c r="E237" s="51">
        <f t="shared" si="176"/>
        <v>0.10615012355759183</v>
      </c>
      <c r="F237" s="51">
        <f t="shared" si="176"/>
        <v>0.10335640877394883</v>
      </c>
      <c r="G237" s="51">
        <f t="shared" si="176"/>
        <v>0.10075053650711936</v>
      </c>
      <c r="H237" s="51">
        <f t="shared" si="176"/>
        <v>9.8312809529003772E-2</v>
      </c>
      <c r="I237" s="51">
        <f t="shared" si="176"/>
        <v>9.602627974419066E-2</v>
      </c>
      <c r="J237" s="51">
        <f t="shared" si="176"/>
        <v>9.3876276189281377E-2</v>
      </c>
      <c r="K237" s="51">
        <f t="shared" si="176"/>
        <v>9.1850028141725812E-2</v>
      </c>
      <c r="L237" s="51">
        <f t="shared" si="176"/>
        <v>8.8125452437057578E-2</v>
      </c>
      <c r="M237" s="52">
        <f t="shared" si="177"/>
        <v>1</v>
      </c>
    </row>
    <row r="238" spans="2:13" s="3" customFormat="1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 s="3" customFormat="1" x14ac:dyDescent="0.25">
      <c r="B239" s="7" t="s">
        <v>127</v>
      </c>
      <c r="C239" s="52" t="str">
        <f>IFERROR(C235/$M235,"")</f>
        <v/>
      </c>
      <c r="D239" s="52" t="str">
        <f t="shared" ref="D239:L239" si="178">IFERROR(D235/$M235,"")</f>
        <v/>
      </c>
      <c r="E239" s="52">
        <f t="shared" si="178"/>
        <v>0.17735631145108385</v>
      </c>
      <c r="F239" s="52">
        <f t="shared" si="178"/>
        <v>0.16099172826441177</v>
      </c>
      <c r="G239" s="52">
        <f t="shared" si="178"/>
        <v>0.14074288968251497</v>
      </c>
      <c r="H239" s="52">
        <f t="shared" si="178"/>
        <v>0.12948693288146651</v>
      </c>
      <c r="I239" s="52">
        <f t="shared" si="178"/>
        <v>0.11519630342860766</v>
      </c>
      <c r="J239" s="52">
        <f t="shared" si="178"/>
        <v>0.10335365668653189</v>
      </c>
      <c r="K239" s="52">
        <f t="shared" si="178"/>
        <v>9.0444412734004623E-2</v>
      </c>
      <c r="L239" s="52">
        <f t="shared" si="178"/>
        <v>8.2427764871378817E-2</v>
      </c>
      <c r="M239" s="51">
        <f>SUM(C239:L239)</f>
        <v>1</v>
      </c>
    </row>
    <row r="240" spans="2:13" s="3" customFormat="1" x14ac:dyDescent="0.25">
      <c r="B240" s="6"/>
      <c r="C240" s="52" t="str">
        <f t="shared" ref="C240:L241" si="179">IFERROR(C236/$M236,"")</f>
        <v/>
      </c>
      <c r="D240" s="52" t="str">
        <f t="shared" si="179"/>
        <v/>
      </c>
      <c r="E240" s="52">
        <f t="shared" si="179"/>
        <v>0.16226279261141208</v>
      </c>
      <c r="F240" s="52">
        <f t="shared" si="179"/>
        <v>0.14858693667481396</v>
      </c>
      <c r="G240" s="52">
        <f t="shared" si="179"/>
        <v>0.13695486920955074</v>
      </c>
      <c r="H240" s="52">
        <f t="shared" si="179"/>
        <v>0.12694568160798819</v>
      </c>
      <c r="I240" s="52">
        <f t="shared" si="179"/>
        <v>0.11824596661683336</v>
      </c>
      <c r="J240" s="52">
        <f t="shared" si="179"/>
        <v>0.11061766918119484</v>
      </c>
      <c r="K240" s="52">
        <f t="shared" si="179"/>
        <v>0.10387679969609918</v>
      </c>
      <c r="L240" s="52">
        <f t="shared" si="179"/>
        <v>9.2509284402107636E-2</v>
      </c>
      <c r="M240" s="51">
        <f t="shared" ref="M240:M241" si="180">SUM(C240:L240)</f>
        <v>1</v>
      </c>
    </row>
    <row r="241" spans="2:13" s="3" customFormat="1" x14ac:dyDescent="0.25">
      <c r="B241" s="6"/>
      <c r="C241" s="52">
        <f t="shared" si="179"/>
        <v>0.11239736116695603</v>
      </c>
      <c r="D241" s="52">
        <f t="shared" si="179"/>
        <v>0.10915472395312469</v>
      </c>
      <c r="E241" s="52">
        <f t="shared" si="179"/>
        <v>0.10615012355759183</v>
      </c>
      <c r="F241" s="52">
        <f t="shared" si="179"/>
        <v>0.10335640877394883</v>
      </c>
      <c r="G241" s="52">
        <f t="shared" si="179"/>
        <v>0.10075053650711936</v>
      </c>
      <c r="H241" s="52">
        <f t="shared" si="179"/>
        <v>9.8312809529003772E-2</v>
      </c>
      <c r="I241" s="52">
        <f t="shared" si="179"/>
        <v>9.602627974419066E-2</v>
      </c>
      <c r="J241" s="52">
        <f t="shared" si="179"/>
        <v>9.3876276189281377E-2</v>
      </c>
      <c r="K241" s="52">
        <f t="shared" si="179"/>
        <v>9.1850028141725812E-2</v>
      </c>
      <c r="L241" s="52">
        <f t="shared" si="179"/>
        <v>8.8125452437057578E-2</v>
      </c>
      <c r="M241" s="51">
        <f t="shared" si="180"/>
        <v>1</v>
      </c>
    </row>
    <row r="242" spans="2:13" s="3" customFormat="1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 s="3" customFormat="1" x14ac:dyDescent="0.25">
      <c r="B243" s="78" t="s">
        <v>132</v>
      </c>
      <c r="C243" s="53" t="str">
        <f>IFERROR(C239*$B227,"")</f>
        <v/>
      </c>
      <c r="D243" s="53" t="str">
        <f t="shared" ref="D243:L243" si="181">IFERROR(D239*$B227,"")</f>
        <v/>
      </c>
      <c r="E243" s="53">
        <f t="shared" si="181"/>
        <v>0</v>
      </c>
      <c r="F243" s="53">
        <f t="shared" si="181"/>
        <v>0</v>
      </c>
      <c r="G243" s="53">
        <f t="shared" si="181"/>
        <v>0</v>
      </c>
      <c r="H243" s="53">
        <f t="shared" si="181"/>
        <v>0</v>
      </c>
      <c r="I243" s="53">
        <f t="shared" si="181"/>
        <v>0</v>
      </c>
      <c r="J243" s="53">
        <f t="shared" si="181"/>
        <v>0</v>
      </c>
      <c r="K243" s="53">
        <f t="shared" si="181"/>
        <v>0</v>
      </c>
      <c r="L243" s="53">
        <f t="shared" si="181"/>
        <v>0</v>
      </c>
      <c r="M243" s="51">
        <f>SUM(C243:L243)</f>
        <v>0</v>
      </c>
    </row>
    <row r="244" spans="2:13" s="3" customFormat="1" x14ac:dyDescent="0.25">
      <c r="B244" s="80"/>
      <c r="C244" s="53" t="str">
        <f t="shared" ref="C244:L245" si="182">IFERROR(C240*$B228,"")</f>
        <v/>
      </c>
      <c r="D244" s="53" t="str">
        <f t="shared" si="182"/>
        <v/>
      </c>
      <c r="E244" s="53">
        <f t="shared" si="182"/>
        <v>0</v>
      </c>
      <c r="F244" s="53">
        <f t="shared" si="182"/>
        <v>0</v>
      </c>
      <c r="G244" s="53">
        <f t="shared" si="182"/>
        <v>0</v>
      </c>
      <c r="H244" s="53">
        <f t="shared" si="182"/>
        <v>0</v>
      </c>
      <c r="I244" s="53">
        <f t="shared" si="182"/>
        <v>0</v>
      </c>
      <c r="J244" s="53">
        <f t="shared" si="182"/>
        <v>0</v>
      </c>
      <c r="K244" s="53">
        <f t="shared" si="182"/>
        <v>0</v>
      </c>
      <c r="L244" s="53">
        <f t="shared" si="182"/>
        <v>0</v>
      </c>
      <c r="M244" s="51">
        <f t="shared" ref="M244:M245" si="183">SUM(C244:L244)</f>
        <v>0</v>
      </c>
    </row>
    <row r="245" spans="2:13" s="3" customFormat="1" x14ac:dyDescent="0.25">
      <c r="B245" s="80"/>
      <c r="C245" s="53">
        <f t="shared" si="182"/>
        <v>0</v>
      </c>
      <c r="D245" s="53">
        <f t="shared" si="182"/>
        <v>0</v>
      </c>
      <c r="E245" s="53">
        <f t="shared" si="182"/>
        <v>0</v>
      </c>
      <c r="F245" s="53">
        <f t="shared" si="182"/>
        <v>0</v>
      </c>
      <c r="G245" s="53">
        <f t="shared" si="182"/>
        <v>0</v>
      </c>
      <c r="H245" s="53">
        <f t="shared" si="182"/>
        <v>0</v>
      </c>
      <c r="I245" s="53">
        <f t="shared" si="182"/>
        <v>0</v>
      </c>
      <c r="J245" s="53">
        <f t="shared" si="182"/>
        <v>0</v>
      </c>
      <c r="K245" s="53">
        <f t="shared" si="182"/>
        <v>0</v>
      </c>
      <c r="L245" s="53">
        <f t="shared" si="182"/>
        <v>0</v>
      </c>
      <c r="M245" s="51">
        <f t="shared" si="183"/>
        <v>0</v>
      </c>
    </row>
    <row r="246" spans="2:13" s="3" customFormat="1" x14ac:dyDescent="0.25">
      <c r="B246" s="7" t="s">
        <v>133</v>
      </c>
      <c r="C246" s="55">
        <f>MIN(C243,C231)</f>
        <v>0</v>
      </c>
      <c r="D246" s="55">
        <f t="shared" ref="D246:L246" si="184">MIN(D243,D231)</f>
        <v>0</v>
      </c>
      <c r="E246" s="55">
        <f t="shared" si="184"/>
        <v>0</v>
      </c>
      <c r="F246" s="55">
        <f t="shared" si="184"/>
        <v>0</v>
      </c>
      <c r="G246" s="55">
        <f t="shared" si="184"/>
        <v>0</v>
      </c>
      <c r="H246" s="55">
        <f t="shared" si="184"/>
        <v>0</v>
      </c>
      <c r="I246" s="55">
        <f t="shared" si="184"/>
        <v>0</v>
      </c>
      <c r="J246" s="55">
        <f t="shared" si="184"/>
        <v>0</v>
      </c>
      <c r="K246" s="55">
        <f t="shared" si="184"/>
        <v>0</v>
      </c>
      <c r="L246" s="55">
        <f t="shared" si="184"/>
        <v>0</v>
      </c>
      <c r="M246" s="51">
        <f>SUM(C246:L246)</f>
        <v>0</v>
      </c>
    </row>
    <row r="247" spans="2:13" s="3" customFormat="1" x14ac:dyDescent="0.25">
      <c r="B247" s="52">
        <f>+B227-M246</f>
        <v>0</v>
      </c>
      <c r="C247" s="55">
        <f t="shared" ref="C247:L248" si="185">MIN(C244,C232)</f>
        <v>0</v>
      </c>
      <c r="D247" s="55">
        <f t="shared" si="185"/>
        <v>0</v>
      </c>
      <c r="E247" s="55">
        <f t="shared" si="185"/>
        <v>0</v>
      </c>
      <c r="F247" s="55">
        <f t="shared" si="185"/>
        <v>0</v>
      </c>
      <c r="G247" s="55">
        <f t="shared" si="185"/>
        <v>0</v>
      </c>
      <c r="H247" s="55">
        <f t="shared" si="185"/>
        <v>0</v>
      </c>
      <c r="I247" s="55">
        <f t="shared" si="185"/>
        <v>0</v>
      </c>
      <c r="J247" s="55">
        <f t="shared" si="185"/>
        <v>0</v>
      </c>
      <c r="K247" s="55">
        <f t="shared" si="185"/>
        <v>0</v>
      </c>
      <c r="L247" s="55">
        <f t="shared" si="185"/>
        <v>0</v>
      </c>
      <c r="M247" s="51">
        <f t="shared" ref="M247:M248" si="186">SUM(C247:L247)</f>
        <v>0</v>
      </c>
    </row>
    <row r="248" spans="2:13" s="3" customFormat="1" x14ac:dyDescent="0.25">
      <c r="B248" s="52">
        <f t="shared" ref="B248:B249" si="187">+B228-M247</f>
        <v>0</v>
      </c>
      <c r="C248" s="55">
        <f t="shared" si="185"/>
        <v>0</v>
      </c>
      <c r="D248" s="55">
        <f t="shared" si="185"/>
        <v>0</v>
      </c>
      <c r="E248" s="55">
        <f t="shared" si="185"/>
        <v>0</v>
      </c>
      <c r="F248" s="55">
        <f t="shared" si="185"/>
        <v>0</v>
      </c>
      <c r="G248" s="55">
        <f t="shared" si="185"/>
        <v>0</v>
      </c>
      <c r="H248" s="55">
        <f t="shared" si="185"/>
        <v>0</v>
      </c>
      <c r="I248" s="55">
        <f t="shared" si="185"/>
        <v>0</v>
      </c>
      <c r="J248" s="55">
        <f t="shared" si="185"/>
        <v>0</v>
      </c>
      <c r="K248" s="55">
        <f t="shared" si="185"/>
        <v>0</v>
      </c>
      <c r="L248" s="55">
        <f t="shared" si="185"/>
        <v>0</v>
      </c>
      <c r="M248" s="51">
        <f t="shared" si="186"/>
        <v>0</v>
      </c>
    </row>
    <row r="249" spans="2:13" s="3" customFormat="1" x14ac:dyDescent="0.25">
      <c r="B249" s="52">
        <f t="shared" si="187"/>
        <v>0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2:13" s="3" customFormat="1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2:13" s="3" customFormat="1" x14ac:dyDescent="0.25">
      <c r="B251" s="6" t="s">
        <v>134</v>
      </c>
      <c r="C251" s="55">
        <f>+C246+C226+C207+C187</f>
        <v>1000</v>
      </c>
      <c r="D251" s="55">
        <f t="shared" ref="D251:L251" si="188">+D246+D226+D207+D187</f>
        <v>1000</v>
      </c>
      <c r="E251" s="55">
        <f t="shared" si="188"/>
        <v>957.72408183585242</v>
      </c>
      <c r="F251" s="55">
        <f t="shared" si="188"/>
        <v>869.35533262782326</v>
      </c>
      <c r="G251" s="55">
        <f t="shared" si="188"/>
        <v>760.01160428558069</v>
      </c>
      <c r="H251" s="55">
        <f t="shared" si="188"/>
        <v>699.22943755991889</v>
      </c>
      <c r="I251" s="55">
        <f t="shared" si="188"/>
        <v>622.06003851448122</v>
      </c>
      <c r="J251" s="55">
        <f t="shared" si="188"/>
        <v>558.10974610727192</v>
      </c>
      <c r="K251" s="55">
        <f t="shared" si="188"/>
        <v>488.39982876362484</v>
      </c>
      <c r="L251" s="55">
        <f t="shared" si="188"/>
        <v>445.10993030544552</v>
      </c>
      <c r="M251" s="53">
        <f>SUM(C251:L251)</f>
        <v>7399.9999999999982</v>
      </c>
    </row>
    <row r="252" spans="2:13" s="3" customFormat="1" x14ac:dyDescent="0.25">
      <c r="B252" s="6"/>
      <c r="C252" s="55">
        <f t="shared" ref="C252:L253" si="189">+C247+C227+C208+C188</f>
        <v>200</v>
      </c>
      <c r="D252" s="55">
        <f t="shared" si="189"/>
        <v>224.27123128615574</v>
      </c>
      <c r="E252" s="55">
        <f t="shared" si="189"/>
        <v>255.68215040965023</v>
      </c>
      <c r="F252" s="55">
        <f t="shared" si="189"/>
        <v>234.13271077356657</v>
      </c>
      <c r="G252" s="55">
        <f t="shared" si="189"/>
        <v>215.80372742893101</v>
      </c>
      <c r="H252" s="55">
        <f t="shared" si="189"/>
        <v>200.03196257369495</v>
      </c>
      <c r="I252" s="55">
        <f t="shared" si="189"/>
        <v>186.32357138252118</v>
      </c>
      <c r="J252" s="55">
        <f t="shared" si="189"/>
        <v>174.30344365687952</v>
      </c>
      <c r="K252" s="55">
        <f t="shared" si="189"/>
        <v>163.68166168306902</v>
      </c>
      <c r="L252" s="55">
        <f t="shared" si="189"/>
        <v>145.76954080553193</v>
      </c>
      <c r="M252" s="53">
        <f t="shared" ref="M252:M253" si="190">SUM(C252:L252)</f>
        <v>2000.0000000000002</v>
      </c>
    </row>
    <row r="253" spans="2:13" s="3" customFormat="1" x14ac:dyDescent="0.25">
      <c r="B253" s="6"/>
      <c r="C253" s="55">
        <f t="shared" si="189"/>
        <v>292.2331390340857</v>
      </c>
      <c r="D253" s="55">
        <f t="shared" si="189"/>
        <v>283.80228227812421</v>
      </c>
      <c r="E253" s="55">
        <f t="shared" si="189"/>
        <v>275.99032124973877</v>
      </c>
      <c r="F253" s="55">
        <f t="shared" si="189"/>
        <v>268.72666281226697</v>
      </c>
      <c r="G253" s="55">
        <f t="shared" si="189"/>
        <v>261.95139491851035</v>
      </c>
      <c r="H253" s="55">
        <f t="shared" si="189"/>
        <v>255.6133047754098</v>
      </c>
      <c r="I253" s="55">
        <f t="shared" si="189"/>
        <v>249.66832733489571</v>
      </c>
      <c r="J253" s="55">
        <f t="shared" si="189"/>
        <v>244.07831809213158</v>
      </c>
      <c r="K253" s="55">
        <f t="shared" si="189"/>
        <v>238.81007316848712</v>
      </c>
      <c r="L253" s="55">
        <f t="shared" si="189"/>
        <v>229.12617633634972</v>
      </c>
      <c r="M253" s="53">
        <f t="shared" si="190"/>
        <v>2600</v>
      </c>
    </row>
    <row r="254" spans="2:13" s="3" customFormat="1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2:13" s="3" customFormat="1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2:13" s="3" customFormat="1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2:13" s="3" customFormat="1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2:13" s="3" customFormat="1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2:13" s="3" customFormat="1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2:13" s="3" customFormat="1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2:13" s="3" customFormat="1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2:13" s="3" customFormat="1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2:13" s="3" customFormat="1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2:13" s="3" customFormat="1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2:13" s="3" customFormat="1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2:13" s="3" customFormat="1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2:13" s="3" customFormat="1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</sheetData>
  <sheetProtection algorithmName="SHA-512" hashValue="Ti25EFYL5V3DLVeeoaCXouFqPS4Mn6NWMLMh1Zwort0eZ/43VW61WwL3BMou+pKC4Hajg9/kg29gzp7xZ/d5gQ==" saltValue="vT9EPHwIaOYEbEkncRj8uA==" spinCount="100000" sheet="1" objects="1" scenarios="1"/>
  <mergeCells count="4">
    <mergeCell ref="C2:L2"/>
    <mergeCell ref="C4:L4"/>
    <mergeCell ref="N20:N23"/>
    <mergeCell ref="B2:B4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Specialty stores = $100 to $150 only" sqref="C23:L23" xr:uid="{38FCB71E-A0C6-403C-AEB9-DC151861D4FD}">
      <formula1>100</formula1>
      <formula2>150</formula2>
    </dataValidation>
    <dataValidation type="whole" allowBlank="1" showInputMessage="1" showErrorMessage="1" error="Whole number only_x000a_Department stores = $50 to $100 only" sqref="C22:L22" xr:uid="{F6133E06-7C07-4307-BC09-E112654B65F9}">
      <formula1>50</formula1>
      <formula2>100</formula2>
    </dataValidation>
    <dataValidation type="whole" allowBlank="1" showInputMessage="1" showErrorMessage="1" error="Whole number only_x000a_Discount stores = $25 to $50 only" sqref="C21:L21" xr:uid="{A61F41F0-77E2-4B08-8661-86053E7BD17B}">
      <formula1>25</formula1>
      <formula2>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8F23-00D0-4566-B8E0-4A0E8E6CBA76}">
  <dimension ref="A1:AP256"/>
  <sheetViews>
    <sheetView workbookViewId="0">
      <selection activeCell="C2" sqref="C2:L2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0" t="s">
        <v>59</v>
      </c>
      <c r="C2" s="94" t="s">
        <v>55</v>
      </c>
      <c r="D2" s="95"/>
      <c r="E2" s="95"/>
      <c r="F2" s="95"/>
      <c r="G2" s="95"/>
      <c r="H2" s="95"/>
      <c r="I2" s="95"/>
      <c r="J2" s="95"/>
      <c r="K2" s="95"/>
      <c r="L2" s="96"/>
    </row>
    <row r="3" spans="1:42" ht="5.25" customHeight="1" x14ac:dyDescent="0.25">
      <c r="B3" s="101"/>
      <c r="C3" s="46"/>
      <c r="D3" s="47"/>
      <c r="E3" s="47"/>
      <c r="F3" s="47"/>
      <c r="G3" s="47"/>
      <c r="H3" s="47"/>
      <c r="I3" s="47"/>
      <c r="J3" s="47"/>
      <c r="K3" s="47"/>
      <c r="L3" s="48"/>
    </row>
    <row r="4" spans="1:42" ht="19.5" thickBot="1" x14ac:dyDescent="0.3">
      <c r="B4" s="102"/>
      <c r="C4" s="97" t="s">
        <v>56</v>
      </c>
      <c r="D4" s="98"/>
      <c r="E4" s="98"/>
      <c r="F4" s="98"/>
      <c r="G4" s="98"/>
      <c r="H4" s="98"/>
      <c r="I4" s="98"/>
      <c r="J4" s="98"/>
      <c r="K4" s="98"/>
      <c r="L4" s="99"/>
    </row>
    <row r="5" spans="1:42" ht="15.75" thickBot="1" x14ac:dyDescent="0.3">
      <c r="B5" s="40" t="s">
        <v>42</v>
      </c>
      <c r="C5" s="6">
        <v>10</v>
      </c>
      <c r="D5" s="6">
        <f>+C5+1</f>
        <v>11</v>
      </c>
    </row>
    <row r="6" spans="1:42" s="8" customFormat="1" ht="19.5" thickBot="1" x14ac:dyDescent="0.3">
      <c r="A6" s="7"/>
      <c r="B6" s="49" t="s">
        <v>19</v>
      </c>
      <c r="C6" s="16" t="s">
        <v>0</v>
      </c>
      <c r="D6" s="18" t="s">
        <v>1</v>
      </c>
      <c r="E6" s="16" t="s">
        <v>2</v>
      </c>
      <c r="F6" s="18" t="s">
        <v>3</v>
      </c>
      <c r="G6" s="16" t="s">
        <v>4</v>
      </c>
      <c r="H6" s="18" t="s">
        <v>5</v>
      </c>
      <c r="I6" s="16" t="s">
        <v>6</v>
      </c>
      <c r="J6" s="18" t="s">
        <v>7</v>
      </c>
      <c r="K6" s="16" t="s">
        <v>8</v>
      </c>
      <c r="L6" s="18" t="s">
        <v>9</v>
      </c>
      <c r="M6" s="17" t="s">
        <v>20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x14ac:dyDescent="0.25">
      <c r="B7" s="42" t="s">
        <v>53</v>
      </c>
      <c r="C7" s="25"/>
      <c r="D7" s="26"/>
      <c r="E7" s="25"/>
      <c r="F7" s="26"/>
      <c r="G7" s="25"/>
      <c r="H7" s="26"/>
      <c r="I7" s="25"/>
      <c r="J7" s="26"/>
      <c r="K7" s="25"/>
      <c r="L7" s="26"/>
      <c r="M7" s="27"/>
    </row>
    <row r="8" spans="1:42" x14ac:dyDescent="0.25">
      <c r="B8" s="19" t="s">
        <v>10</v>
      </c>
      <c r="C8" s="10"/>
      <c r="D8" s="20"/>
      <c r="E8" s="10"/>
      <c r="F8" s="20"/>
      <c r="G8" s="10"/>
      <c r="H8" s="20"/>
      <c r="I8" s="10"/>
      <c r="J8" s="20"/>
      <c r="K8" s="10"/>
      <c r="L8" s="20"/>
      <c r="M8" s="11">
        <f>SUM(C8:L8)</f>
        <v>0</v>
      </c>
      <c r="S8" s="50">
        <f>+C16</f>
        <v>0</v>
      </c>
      <c r="T8" s="50">
        <f t="shared" ref="T8:AB10" si="0">+D16</f>
        <v>0</v>
      </c>
      <c r="U8" s="50">
        <f t="shared" si="0"/>
        <v>49.080574038078112</v>
      </c>
      <c r="V8" s="50">
        <f t="shared" si="0"/>
        <v>229.09098909147099</v>
      </c>
      <c r="W8" s="50">
        <f t="shared" si="0"/>
        <v>451.82821349233541</v>
      </c>
      <c r="X8" s="50">
        <f t="shared" si="0"/>
        <v>575.64373830386887</v>
      </c>
      <c r="Y8" s="50">
        <f t="shared" si="0"/>
        <v>732.84066228531583</v>
      </c>
      <c r="Z8" s="50">
        <f t="shared" si="0"/>
        <v>863.10977644814955</v>
      </c>
      <c r="AA8" s="50">
        <f t="shared" si="0"/>
        <v>1005.1114599259492</v>
      </c>
      <c r="AB8" s="50">
        <f t="shared" si="0"/>
        <v>1093.294586414833</v>
      </c>
      <c r="AC8" s="3">
        <f>SUM(S8:AB8)</f>
        <v>5000.0000000000009</v>
      </c>
    </row>
    <row r="9" spans="1:42" x14ac:dyDescent="0.25">
      <c r="B9" s="19" t="s">
        <v>11</v>
      </c>
      <c r="C9" s="10"/>
      <c r="D9" s="20"/>
      <c r="E9" s="10"/>
      <c r="F9" s="20"/>
      <c r="G9" s="10"/>
      <c r="H9" s="20"/>
      <c r="I9" s="10"/>
      <c r="J9" s="20"/>
      <c r="K9" s="10"/>
      <c r="L9" s="20"/>
      <c r="M9" s="11">
        <f t="shared" ref="M9:M19" si="1">SUM(C9:L9)</f>
        <v>0</v>
      </c>
      <c r="S9" s="50">
        <f t="shared" ref="S9:S10" si="2">+C17</f>
        <v>0</v>
      </c>
      <c r="T9" s="50">
        <f t="shared" si="0"/>
        <v>0</v>
      </c>
      <c r="U9" s="50">
        <f t="shared" si="0"/>
        <v>21.138595465222267</v>
      </c>
      <c r="V9" s="50">
        <f t="shared" si="0"/>
        <v>86.782703960893201</v>
      </c>
      <c r="W9" s="50">
        <f t="shared" si="0"/>
        <v>142.61662779415647</v>
      </c>
      <c r="X9" s="50">
        <f t="shared" si="0"/>
        <v>190.66072828165676</v>
      </c>
      <c r="Y9" s="50">
        <f t="shared" si="0"/>
        <v>232.41936023919996</v>
      </c>
      <c r="Z9" s="50">
        <f t="shared" si="0"/>
        <v>269.0351879302649</v>
      </c>
      <c r="AA9" s="50">
        <f t="shared" si="0"/>
        <v>301.39136145872396</v>
      </c>
      <c r="AB9" s="50">
        <f t="shared" si="0"/>
        <v>355.95543486988333</v>
      </c>
      <c r="AC9" s="3">
        <f t="shared" ref="AC9:AC10" si="3">SUM(S9:AB9)</f>
        <v>1600.0000000000009</v>
      </c>
    </row>
    <row r="10" spans="1:42" ht="15.75" thickBot="1" x14ac:dyDescent="0.3">
      <c r="B10" s="24" t="s">
        <v>12</v>
      </c>
      <c r="C10" s="28"/>
      <c r="D10" s="29"/>
      <c r="E10" s="28"/>
      <c r="F10" s="29"/>
      <c r="G10" s="28"/>
      <c r="H10" s="29"/>
      <c r="I10" s="28"/>
      <c r="J10" s="29"/>
      <c r="K10" s="28"/>
      <c r="L10" s="29"/>
      <c r="M10" s="30">
        <f t="shared" si="1"/>
        <v>0</v>
      </c>
      <c r="S10" s="50">
        <f t="shared" si="2"/>
        <v>29.293985815132999</v>
      </c>
      <c r="T10" s="50">
        <f t="shared" si="0"/>
        <v>61.479963048439117</v>
      </c>
      <c r="U10" s="50">
        <f t="shared" si="0"/>
        <v>147.40434514476328</v>
      </c>
      <c r="V10" s="50">
        <f t="shared" si="0"/>
        <v>202.21103349807112</v>
      </c>
      <c r="W10" s="50">
        <f t="shared" si="0"/>
        <v>246.02215651226732</v>
      </c>
      <c r="X10" s="50">
        <f t="shared" si="0"/>
        <v>278.94210949627995</v>
      </c>
      <c r="Y10" s="50">
        <f t="shared" si="0"/>
        <v>306.06071735578951</v>
      </c>
      <c r="Z10" s="50">
        <f t="shared" si="0"/>
        <v>335.45573619680874</v>
      </c>
      <c r="AA10" s="50">
        <f t="shared" si="0"/>
        <v>358.19485084885315</v>
      </c>
      <c r="AB10" s="50">
        <f t="shared" si="0"/>
        <v>392.93510208359481</v>
      </c>
      <c r="AC10" s="3">
        <f t="shared" si="3"/>
        <v>2358</v>
      </c>
    </row>
    <row r="11" spans="1:42" x14ac:dyDescent="0.25">
      <c r="B11" s="42" t="s">
        <v>43</v>
      </c>
      <c r="C11" s="31"/>
      <c r="D11" s="32"/>
      <c r="E11" s="31"/>
      <c r="F11" s="32"/>
      <c r="G11" s="31"/>
      <c r="H11" s="32"/>
      <c r="I11" s="31"/>
      <c r="J11" s="32"/>
      <c r="K11" s="31"/>
      <c r="L11" s="32"/>
      <c r="M11" s="33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42" x14ac:dyDescent="0.25">
      <c r="B12" s="19" t="s">
        <v>10</v>
      </c>
      <c r="C12" s="12">
        <f>+'Round 2'!C42</f>
        <v>0</v>
      </c>
      <c r="D12" s="21">
        <f>+'Round 2'!D42</f>
        <v>0</v>
      </c>
      <c r="E12" s="12">
        <f>+'Round 2'!E42</f>
        <v>49.080574038078112</v>
      </c>
      <c r="F12" s="21">
        <f>+'Round 2'!F42</f>
        <v>229.09098909147099</v>
      </c>
      <c r="G12" s="12">
        <f>+'Round 2'!G42</f>
        <v>451.82821349233541</v>
      </c>
      <c r="H12" s="21">
        <f>+'Round 2'!H42</f>
        <v>575.64373830386887</v>
      </c>
      <c r="I12" s="12">
        <f>+'Round 2'!I42</f>
        <v>732.84066228531583</v>
      </c>
      <c r="J12" s="21">
        <f>+'Round 2'!J42</f>
        <v>863.10977644814955</v>
      </c>
      <c r="K12" s="12">
        <f>+'Round 2'!K42</f>
        <v>1005.1114599259492</v>
      </c>
      <c r="L12" s="21">
        <f>+'Round 2'!L42</f>
        <v>1093.294586414833</v>
      </c>
      <c r="M12" s="11">
        <f>SUM(C12:L12)</f>
        <v>5000.0000000000009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42" x14ac:dyDescent="0.25">
      <c r="B13" s="19" t="s">
        <v>11</v>
      </c>
      <c r="C13" s="12">
        <f>+'Round 2'!C43</f>
        <v>0</v>
      </c>
      <c r="D13" s="21">
        <f>+'Round 2'!D43</f>
        <v>0</v>
      </c>
      <c r="E13" s="12">
        <f>+'Round 2'!E43</f>
        <v>21.138595465222267</v>
      </c>
      <c r="F13" s="21">
        <f>+'Round 2'!F43</f>
        <v>86.782703960893201</v>
      </c>
      <c r="G13" s="12">
        <f>+'Round 2'!G43</f>
        <v>142.61662779415647</v>
      </c>
      <c r="H13" s="21">
        <f>+'Round 2'!H43</f>
        <v>190.66072828165676</v>
      </c>
      <c r="I13" s="12">
        <f>+'Round 2'!I43</f>
        <v>232.41936023919996</v>
      </c>
      <c r="J13" s="21">
        <f>+'Round 2'!J43</f>
        <v>269.0351879302649</v>
      </c>
      <c r="K13" s="12">
        <f>+'Round 2'!K43</f>
        <v>301.39136145872396</v>
      </c>
      <c r="L13" s="21">
        <f>+'Round 2'!L43</f>
        <v>355.95543486988333</v>
      </c>
      <c r="M13" s="11">
        <f t="shared" ref="M13:M14" si="4">SUM(C13:L13)</f>
        <v>1600.0000000000009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42" ht="15.75" thickBot="1" x14ac:dyDescent="0.3">
      <c r="B14" s="24" t="s">
        <v>12</v>
      </c>
      <c r="C14" s="34">
        <f>+'Round 2'!C44</f>
        <v>29.293985815132999</v>
      </c>
      <c r="D14" s="35">
        <f>+'Round 2'!D44</f>
        <v>61.479963048439117</v>
      </c>
      <c r="E14" s="34">
        <f>+'Round 2'!E44</f>
        <v>147.40434514476328</v>
      </c>
      <c r="F14" s="35">
        <f>+'Round 2'!F44</f>
        <v>202.21103349807112</v>
      </c>
      <c r="G14" s="34">
        <f>+'Round 2'!G44</f>
        <v>246.02215651226732</v>
      </c>
      <c r="H14" s="35">
        <f>+'Round 2'!H44</f>
        <v>278.94210949627995</v>
      </c>
      <c r="I14" s="34">
        <f>+'Round 2'!I44</f>
        <v>306.06071735578951</v>
      </c>
      <c r="J14" s="35">
        <f>+'Round 2'!J44</f>
        <v>335.45573619680874</v>
      </c>
      <c r="K14" s="34">
        <f>+'Round 2'!K44</f>
        <v>358.19485084885315</v>
      </c>
      <c r="L14" s="35">
        <f>+'Round 2'!L44</f>
        <v>392.93510208359481</v>
      </c>
      <c r="M14" s="30">
        <f t="shared" si="4"/>
        <v>2358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42" x14ac:dyDescent="0.25">
      <c r="B15" s="42" t="s">
        <v>14</v>
      </c>
      <c r="C15" s="31"/>
      <c r="D15" s="32"/>
      <c r="E15" s="31"/>
      <c r="F15" s="32"/>
      <c r="G15" s="31"/>
      <c r="H15" s="32"/>
      <c r="I15" s="31"/>
      <c r="J15" s="32"/>
      <c r="K15" s="31"/>
      <c r="L15" s="32"/>
      <c r="M15" s="33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42" x14ac:dyDescent="0.25">
      <c r="B16" s="19" t="s">
        <v>10</v>
      </c>
      <c r="C16" s="12">
        <f>+C8+C12</f>
        <v>0</v>
      </c>
      <c r="D16" s="21">
        <f t="shared" ref="D16:L16" si="5">+D8+D12</f>
        <v>0</v>
      </c>
      <c r="E16" s="12">
        <f t="shared" si="5"/>
        <v>49.080574038078112</v>
      </c>
      <c r="F16" s="21">
        <f t="shared" si="5"/>
        <v>229.09098909147099</v>
      </c>
      <c r="G16" s="12">
        <f t="shared" si="5"/>
        <v>451.82821349233541</v>
      </c>
      <c r="H16" s="21">
        <f t="shared" si="5"/>
        <v>575.64373830386887</v>
      </c>
      <c r="I16" s="12">
        <f t="shared" si="5"/>
        <v>732.84066228531583</v>
      </c>
      <c r="J16" s="21">
        <f t="shared" si="5"/>
        <v>863.10977644814955</v>
      </c>
      <c r="K16" s="12">
        <f t="shared" si="5"/>
        <v>1005.1114599259492</v>
      </c>
      <c r="L16" s="21">
        <f t="shared" si="5"/>
        <v>1093.294586414833</v>
      </c>
      <c r="M16" s="11">
        <f>SUM(C16:L16)</f>
        <v>5000.0000000000009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40" x14ac:dyDescent="0.25">
      <c r="B17" s="19" t="s">
        <v>11</v>
      </c>
      <c r="C17" s="12">
        <f t="shared" ref="C17:L18" si="6">+C9+C13</f>
        <v>0</v>
      </c>
      <c r="D17" s="21">
        <f t="shared" si="6"/>
        <v>0</v>
      </c>
      <c r="E17" s="12">
        <f t="shared" si="6"/>
        <v>21.138595465222267</v>
      </c>
      <c r="F17" s="21">
        <f t="shared" si="6"/>
        <v>86.782703960893201</v>
      </c>
      <c r="G17" s="12">
        <f t="shared" si="6"/>
        <v>142.61662779415647</v>
      </c>
      <c r="H17" s="21">
        <f t="shared" si="6"/>
        <v>190.66072828165676</v>
      </c>
      <c r="I17" s="12">
        <f t="shared" si="6"/>
        <v>232.41936023919996</v>
      </c>
      <c r="J17" s="21">
        <f t="shared" si="6"/>
        <v>269.0351879302649</v>
      </c>
      <c r="K17" s="12">
        <f t="shared" si="6"/>
        <v>301.39136145872396</v>
      </c>
      <c r="L17" s="21">
        <f t="shared" si="6"/>
        <v>355.95543486988333</v>
      </c>
      <c r="M17" s="11">
        <f t="shared" ref="M17:M18" si="7">SUM(C17:L17)</f>
        <v>1600.0000000000009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40" ht="15.75" thickBot="1" x14ac:dyDescent="0.3">
      <c r="B18" s="19" t="s">
        <v>12</v>
      </c>
      <c r="C18" s="12">
        <f t="shared" si="6"/>
        <v>29.293985815132999</v>
      </c>
      <c r="D18" s="21">
        <f t="shared" si="6"/>
        <v>61.479963048439117</v>
      </c>
      <c r="E18" s="12">
        <f t="shared" si="6"/>
        <v>147.40434514476328</v>
      </c>
      <c r="F18" s="21">
        <f t="shared" si="6"/>
        <v>202.21103349807112</v>
      </c>
      <c r="G18" s="12">
        <f t="shared" si="6"/>
        <v>246.02215651226732</v>
      </c>
      <c r="H18" s="21">
        <f t="shared" si="6"/>
        <v>278.94210949627995</v>
      </c>
      <c r="I18" s="12">
        <f t="shared" si="6"/>
        <v>306.06071735578951</v>
      </c>
      <c r="J18" s="21">
        <f t="shared" si="6"/>
        <v>335.45573619680874</v>
      </c>
      <c r="K18" s="12">
        <f t="shared" si="6"/>
        <v>358.19485084885315</v>
      </c>
      <c r="L18" s="21">
        <f t="shared" si="6"/>
        <v>392.93510208359481</v>
      </c>
      <c r="M18" s="11">
        <f t="shared" si="7"/>
        <v>2358</v>
      </c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40" ht="15.75" thickBot="1" x14ac:dyDescent="0.3">
      <c r="B19" s="132" t="s">
        <v>14</v>
      </c>
      <c r="C19" s="131">
        <f>SUM(C16:C18)</f>
        <v>29.293985815132999</v>
      </c>
      <c r="D19" s="128">
        <f t="shared" ref="D19:L19" si="8">SUM(D16:D18)</f>
        <v>61.479963048439117</v>
      </c>
      <c r="E19" s="127">
        <f t="shared" si="8"/>
        <v>217.62351464806366</v>
      </c>
      <c r="F19" s="128">
        <f t="shared" si="8"/>
        <v>518.08472655043533</v>
      </c>
      <c r="G19" s="127">
        <f t="shared" si="8"/>
        <v>840.46699779875917</v>
      </c>
      <c r="H19" s="128">
        <f t="shared" si="8"/>
        <v>1045.2465760818056</v>
      </c>
      <c r="I19" s="127">
        <f t="shared" si="8"/>
        <v>1271.3207398803052</v>
      </c>
      <c r="J19" s="128">
        <f t="shared" si="8"/>
        <v>1467.6007005752231</v>
      </c>
      <c r="K19" s="127">
        <f t="shared" si="8"/>
        <v>1664.6976722335262</v>
      </c>
      <c r="L19" s="128">
        <f t="shared" si="8"/>
        <v>1842.185123368311</v>
      </c>
      <c r="M19" s="129">
        <f t="shared" si="1"/>
        <v>8958</v>
      </c>
    </row>
    <row r="20" spans="1:40" ht="15" customHeight="1" x14ac:dyDescent="0.25">
      <c r="B20" s="42" t="s">
        <v>13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7"/>
      <c r="N20" s="91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19" t="s">
        <v>10</v>
      </c>
      <c r="C21" s="13"/>
      <c r="D21" s="22"/>
      <c r="E21" s="13"/>
      <c r="F21" s="22"/>
      <c r="G21" s="13"/>
      <c r="H21" s="22"/>
      <c r="I21" s="13"/>
      <c r="J21" s="22"/>
      <c r="K21" s="13"/>
      <c r="L21" s="22"/>
      <c r="M21" s="9">
        <f>+AE25</f>
        <v>0</v>
      </c>
      <c r="N21" s="92"/>
      <c r="S21" s="50">
        <f>+C21</f>
        <v>0</v>
      </c>
      <c r="T21" s="50">
        <f t="shared" ref="T21:AB23" si="9">+D21</f>
        <v>0</v>
      </c>
      <c r="U21" s="50">
        <f t="shared" si="9"/>
        <v>0</v>
      </c>
      <c r="V21" s="50">
        <f t="shared" si="9"/>
        <v>0</v>
      </c>
      <c r="W21" s="50">
        <f t="shared" si="9"/>
        <v>0</v>
      </c>
      <c r="X21" s="50">
        <f t="shared" si="9"/>
        <v>0</v>
      </c>
      <c r="Y21" s="50">
        <f t="shared" si="9"/>
        <v>0</v>
      </c>
      <c r="Z21" s="50">
        <f t="shared" si="9"/>
        <v>0</v>
      </c>
      <c r="AA21" s="50">
        <f t="shared" si="9"/>
        <v>0</v>
      </c>
      <c r="AB21" s="50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19" t="s">
        <v>11</v>
      </c>
      <c r="C22" s="13"/>
      <c r="D22" s="22"/>
      <c r="E22" s="13"/>
      <c r="F22" s="22"/>
      <c r="G22" s="13"/>
      <c r="H22" s="22"/>
      <c r="I22" s="13"/>
      <c r="J22" s="22"/>
      <c r="K22" s="13"/>
      <c r="L22" s="22"/>
      <c r="M22" s="9">
        <f t="shared" ref="M22:M23" si="10">+AE26</f>
        <v>0</v>
      </c>
      <c r="N22" s="92"/>
      <c r="S22" s="50">
        <f t="shared" ref="S22:S23" si="11">+C22</f>
        <v>0</v>
      </c>
      <c r="T22" s="50">
        <f t="shared" si="9"/>
        <v>0</v>
      </c>
      <c r="U22" s="50">
        <f t="shared" si="9"/>
        <v>0</v>
      </c>
      <c r="V22" s="50">
        <f t="shared" si="9"/>
        <v>0</v>
      </c>
      <c r="W22" s="50">
        <f t="shared" si="9"/>
        <v>0</v>
      </c>
      <c r="X22" s="50">
        <f t="shared" si="9"/>
        <v>0</v>
      </c>
      <c r="Y22" s="50">
        <f t="shared" si="9"/>
        <v>0</v>
      </c>
      <c r="Z22" s="50">
        <f t="shared" si="9"/>
        <v>0</v>
      </c>
      <c r="AA22" s="50">
        <f t="shared" si="9"/>
        <v>0</v>
      </c>
      <c r="AB22" s="50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4" t="s">
        <v>12</v>
      </c>
      <c r="C23" s="36"/>
      <c r="D23" s="37"/>
      <c r="E23" s="36"/>
      <c r="F23" s="37"/>
      <c r="G23" s="36"/>
      <c r="H23" s="37"/>
      <c r="I23" s="36"/>
      <c r="J23" s="37"/>
      <c r="K23" s="36"/>
      <c r="L23" s="37"/>
      <c r="M23" s="15">
        <f t="shared" si="10"/>
        <v>0</v>
      </c>
      <c r="N23" s="93"/>
      <c r="S23" s="50">
        <f t="shared" si="11"/>
        <v>0</v>
      </c>
      <c r="T23" s="50">
        <f t="shared" si="9"/>
        <v>0</v>
      </c>
      <c r="U23" s="50">
        <f t="shared" si="9"/>
        <v>0</v>
      </c>
      <c r="V23" s="50">
        <f t="shared" si="9"/>
        <v>0</v>
      </c>
      <c r="W23" s="50">
        <f t="shared" si="9"/>
        <v>0</v>
      </c>
      <c r="X23" s="50">
        <f t="shared" si="9"/>
        <v>0</v>
      </c>
      <c r="Y23" s="50">
        <f t="shared" si="9"/>
        <v>0</v>
      </c>
      <c r="Z23" s="50">
        <f t="shared" si="9"/>
        <v>0</v>
      </c>
      <c r="AA23" s="50">
        <f t="shared" si="9"/>
        <v>0</v>
      </c>
      <c r="AB23" s="50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2" t="s">
        <v>15</v>
      </c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6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19" t="s">
        <v>35</v>
      </c>
      <c r="C25" s="12">
        <f t="shared" ref="C25:L25" si="12">+C8*$A25</f>
        <v>0</v>
      </c>
      <c r="D25" s="21">
        <f t="shared" si="12"/>
        <v>0</v>
      </c>
      <c r="E25" s="12">
        <f t="shared" si="12"/>
        <v>0</v>
      </c>
      <c r="F25" s="21">
        <f t="shared" si="12"/>
        <v>0</v>
      </c>
      <c r="G25" s="12">
        <f t="shared" si="12"/>
        <v>0</v>
      </c>
      <c r="H25" s="21">
        <f t="shared" si="12"/>
        <v>0</v>
      </c>
      <c r="I25" s="12">
        <f t="shared" si="12"/>
        <v>0</v>
      </c>
      <c r="J25" s="21">
        <f t="shared" si="12"/>
        <v>0</v>
      </c>
      <c r="K25" s="12">
        <f t="shared" si="12"/>
        <v>0</v>
      </c>
      <c r="L25" s="21">
        <f t="shared" si="12"/>
        <v>0</v>
      </c>
      <c r="M25" s="21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19" t="s">
        <v>36</v>
      </c>
      <c r="C26" s="12">
        <f t="shared" ref="C26:L26" si="14">+C9*$A26</f>
        <v>0</v>
      </c>
      <c r="D26" s="21">
        <f t="shared" si="14"/>
        <v>0</v>
      </c>
      <c r="E26" s="12">
        <f t="shared" si="14"/>
        <v>0</v>
      </c>
      <c r="F26" s="21">
        <f t="shared" si="14"/>
        <v>0</v>
      </c>
      <c r="G26" s="12">
        <f t="shared" si="14"/>
        <v>0</v>
      </c>
      <c r="H26" s="21">
        <f t="shared" si="14"/>
        <v>0</v>
      </c>
      <c r="I26" s="12">
        <f t="shared" si="14"/>
        <v>0</v>
      </c>
      <c r="J26" s="21">
        <f t="shared" si="14"/>
        <v>0</v>
      </c>
      <c r="K26" s="12">
        <f t="shared" si="14"/>
        <v>0</v>
      </c>
      <c r="L26" s="21">
        <f t="shared" si="14"/>
        <v>0</v>
      </c>
      <c r="M26" s="21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19" t="s">
        <v>37</v>
      </c>
      <c r="C27" s="12">
        <f t="shared" ref="C27:L27" si="19">+C10*$A27</f>
        <v>0</v>
      </c>
      <c r="D27" s="21">
        <f t="shared" si="19"/>
        <v>0</v>
      </c>
      <c r="E27" s="12">
        <f t="shared" si="19"/>
        <v>0</v>
      </c>
      <c r="F27" s="21">
        <f t="shared" si="19"/>
        <v>0</v>
      </c>
      <c r="G27" s="12">
        <f t="shared" si="19"/>
        <v>0</v>
      </c>
      <c r="H27" s="21">
        <f t="shared" si="19"/>
        <v>0</v>
      </c>
      <c r="I27" s="12">
        <f t="shared" si="19"/>
        <v>0</v>
      </c>
      <c r="J27" s="21">
        <f t="shared" si="19"/>
        <v>0</v>
      </c>
      <c r="K27" s="12">
        <f t="shared" si="19"/>
        <v>0</v>
      </c>
      <c r="L27" s="21">
        <f t="shared" si="19"/>
        <v>0</v>
      </c>
      <c r="M27" s="21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19" t="s">
        <v>58</v>
      </c>
      <c r="C28" s="12">
        <f>ROUND('Round 2'!C42*1+'Round 2'!C43*2.5+'Round 2'!C44*4,0)</f>
        <v>117</v>
      </c>
      <c r="D28" s="21">
        <f>ROUND('Round 2'!D42*1+'Round 2'!D43*2.5+'Round 2'!D44*4,0)</f>
        <v>246</v>
      </c>
      <c r="E28" s="12">
        <f>ROUND('Round 2'!E42*1+'Round 2'!E43*2.5+'Round 2'!E44*4,0)</f>
        <v>692</v>
      </c>
      <c r="F28" s="21">
        <f>ROUND('Round 2'!F42*1+'Round 2'!F43*2.5+'Round 2'!F44*4,0)</f>
        <v>1255</v>
      </c>
      <c r="G28" s="12">
        <f>ROUND('Round 2'!G42*1+'Round 2'!G43*2.5+'Round 2'!G44*4,0)</f>
        <v>1792</v>
      </c>
      <c r="H28" s="21">
        <f>ROUND('Round 2'!H42*1+'Round 2'!H43*2.5+'Round 2'!H44*4,0)</f>
        <v>2168</v>
      </c>
      <c r="I28" s="12">
        <f>ROUND('Round 2'!I42*1+'Round 2'!I43*2.5+'Round 2'!I44*4,0)</f>
        <v>2538</v>
      </c>
      <c r="J28" s="21">
        <f>ROUND('Round 2'!J42*1+'Round 2'!J43*2.5+'Round 2'!J44*4,0)</f>
        <v>2878</v>
      </c>
      <c r="K28" s="12">
        <f>ROUND('Round 2'!K42*1+'Round 2'!K43*2.5+'Round 2'!K44*4,0)</f>
        <v>3191</v>
      </c>
      <c r="L28" s="21">
        <f>ROUND('Round 2'!L42*1+'Round 2'!L43*2.5+'Round 2'!L44*4,0)</f>
        <v>3555</v>
      </c>
      <c r="M28" s="21">
        <f t="shared" si="15"/>
        <v>18432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4" t="s">
        <v>18</v>
      </c>
      <c r="C29" s="138">
        <f>IF($D5&gt;C63,5000,"N/A")</f>
        <v>5000</v>
      </c>
      <c r="D29" s="21">
        <f t="shared" ref="D29:L29" si="21">IF($D5&gt;D63,5000,"N/A")</f>
        <v>5000</v>
      </c>
      <c r="E29" s="138">
        <f t="shared" si="21"/>
        <v>5000</v>
      </c>
      <c r="F29" s="35">
        <f t="shared" si="21"/>
        <v>5000</v>
      </c>
      <c r="G29" s="138">
        <f t="shared" si="21"/>
        <v>5000</v>
      </c>
      <c r="H29" s="35">
        <f t="shared" si="21"/>
        <v>5000</v>
      </c>
      <c r="I29" s="138">
        <f t="shared" si="21"/>
        <v>5000</v>
      </c>
      <c r="J29" s="35">
        <f t="shared" si="21"/>
        <v>5000</v>
      </c>
      <c r="K29" s="138">
        <f t="shared" si="21"/>
        <v>5000</v>
      </c>
      <c r="L29" s="35">
        <f t="shared" si="21"/>
        <v>5000</v>
      </c>
      <c r="M29" s="21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0</v>
      </c>
      <c r="V29" s="3">
        <f t="shared" si="22"/>
        <v>0</v>
      </c>
      <c r="W29" s="3">
        <f t="shared" si="22"/>
        <v>0</v>
      </c>
      <c r="X29" s="3">
        <f t="shared" si="22"/>
        <v>0</v>
      </c>
      <c r="Y29" s="3">
        <f t="shared" si="22"/>
        <v>0</v>
      </c>
      <c r="Z29" s="3">
        <f t="shared" si="22"/>
        <v>0</v>
      </c>
      <c r="AA29" s="3">
        <f t="shared" si="22"/>
        <v>0</v>
      </c>
      <c r="AB29" s="3">
        <f t="shared" si="22"/>
        <v>0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ht="15.75" thickBot="1" x14ac:dyDescent="0.3">
      <c r="B30" s="62" t="s">
        <v>17</v>
      </c>
      <c r="C30" s="127">
        <f>SUM(C25:C29)</f>
        <v>5117</v>
      </c>
      <c r="D30" s="128">
        <f t="shared" ref="D30:L30" si="23">SUM(D25:D29)</f>
        <v>5246</v>
      </c>
      <c r="E30" s="127">
        <f t="shared" si="23"/>
        <v>5692</v>
      </c>
      <c r="F30" s="128">
        <f t="shared" si="23"/>
        <v>6255</v>
      </c>
      <c r="G30" s="127">
        <f t="shared" si="23"/>
        <v>6792</v>
      </c>
      <c r="H30" s="128">
        <f t="shared" si="23"/>
        <v>7168</v>
      </c>
      <c r="I30" s="127">
        <f t="shared" si="23"/>
        <v>7538</v>
      </c>
      <c r="J30" s="128">
        <f t="shared" si="23"/>
        <v>7878</v>
      </c>
      <c r="K30" s="127">
        <f t="shared" si="23"/>
        <v>8191</v>
      </c>
      <c r="L30" s="128">
        <f t="shared" si="23"/>
        <v>8555</v>
      </c>
      <c r="M30" s="21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0</v>
      </c>
      <c r="V30" s="3">
        <f t="shared" si="24"/>
        <v>0</v>
      </c>
      <c r="W30" s="3">
        <f t="shared" si="24"/>
        <v>0</v>
      </c>
      <c r="X30" s="3">
        <f t="shared" si="24"/>
        <v>0</v>
      </c>
      <c r="Y30" s="3">
        <f t="shared" si="24"/>
        <v>0</v>
      </c>
      <c r="Z30" s="3">
        <f t="shared" si="24"/>
        <v>0</v>
      </c>
      <c r="AA30" s="3">
        <f t="shared" si="24"/>
        <v>0</v>
      </c>
      <c r="AB30" s="3">
        <f t="shared" si="24"/>
        <v>0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19" t="s">
        <v>54</v>
      </c>
      <c r="C31" s="12">
        <f>MAX(+'Round 2'!C53,50000)</f>
        <v>73784.601418486709</v>
      </c>
      <c r="D31" s="21">
        <f>MAX(+'Round 2'!D53,50000)</f>
        <v>82262.603879913891</v>
      </c>
      <c r="E31" s="12">
        <f>MAX(+'Round 2'!E53,50000)</f>
        <v>87692.789085020355</v>
      </c>
      <c r="F31" s="21">
        <f>MAX(+'Round 2'!F53,50000)</f>
        <v>84739.943739336697</v>
      </c>
      <c r="G31" s="12">
        <f>MAX(+'Round 2'!G53,50000)</f>
        <v>81560.189800705222</v>
      </c>
      <c r="H31" s="21">
        <f>MAX(+'Round 2'!H53,50000)</f>
        <v>79843.863374597611</v>
      </c>
      <c r="I31" s="12">
        <f>MAX(+'Round 2'!I53,50000)</f>
        <v>77789.931433198741</v>
      </c>
      <c r="J31" s="21">
        <f>MAX(+'Round 2'!J53,50000)</f>
        <v>75850.764252087873</v>
      </c>
      <c r="K31" s="12">
        <f>MAX(+'Round 2'!K53,50000)</f>
        <v>73823.259733355779</v>
      </c>
      <c r="L31" s="21">
        <f>MAX(+'Round 2'!L53,50000)</f>
        <v>73058.461879730778</v>
      </c>
      <c r="M31" s="19"/>
      <c r="S31" s="3">
        <f>IF(AND(S10=0,S23=0),1,0)</f>
        <v>0</v>
      </c>
      <c r="T31" s="3">
        <f t="shared" ref="T31:AB31" si="25">IF(AND(T10=0,T23=0),1,0)</f>
        <v>0</v>
      </c>
      <c r="U31" s="3">
        <f t="shared" si="25"/>
        <v>0</v>
      </c>
      <c r="V31" s="3">
        <f t="shared" si="25"/>
        <v>0</v>
      </c>
      <c r="W31" s="3">
        <f t="shared" si="25"/>
        <v>0</v>
      </c>
      <c r="X31" s="3">
        <f t="shared" si="25"/>
        <v>0</v>
      </c>
      <c r="Y31" s="3">
        <f t="shared" si="25"/>
        <v>0</v>
      </c>
      <c r="Z31" s="3">
        <f t="shared" si="25"/>
        <v>0</v>
      </c>
      <c r="AA31" s="3">
        <f t="shared" si="25"/>
        <v>0</v>
      </c>
      <c r="AB31" s="3">
        <f t="shared" si="25"/>
        <v>0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19" t="s">
        <v>38</v>
      </c>
      <c r="C32" s="14" t="str">
        <f>IF(C30&gt;C31,"Over","OK")</f>
        <v>OK</v>
      </c>
      <c r="D32" s="23" t="str">
        <f t="shared" ref="D32:L32" si="26">IF(D30&gt;D31,"Over","OK")</f>
        <v>OK</v>
      </c>
      <c r="E32" s="14" t="str">
        <f t="shared" si="26"/>
        <v>OK</v>
      </c>
      <c r="F32" s="23" t="str">
        <f t="shared" si="26"/>
        <v>OK</v>
      </c>
      <c r="G32" s="14" t="str">
        <f t="shared" si="26"/>
        <v>OK</v>
      </c>
      <c r="H32" s="23" t="str">
        <f t="shared" si="26"/>
        <v>OK</v>
      </c>
      <c r="I32" s="14" t="str">
        <f t="shared" si="26"/>
        <v>OK</v>
      </c>
      <c r="J32" s="23" t="str">
        <f t="shared" si="26"/>
        <v>OK</v>
      </c>
      <c r="K32" s="14" t="str">
        <f t="shared" si="26"/>
        <v>OK</v>
      </c>
      <c r="L32" s="23" t="str">
        <f t="shared" si="26"/>
        <v>OK</v>
      </c>
      <c r="M32" s="139">
        <f>COUNTIF(C33:L33,"Recheck")</f>
        <v>10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4" t="s">
        <v>39</v>
      </c>
      <c r="C33" s="38" t="str">
        <f t="shared" ref="C33:L33" si="28">IF(S35=3,"OK","Recheck")</f>
        <v>Recheck</v>
      </c>
      <c r="D33" s="39" t="str">
        <f t="shared" si="28"/>
        <v>Recheck</v>
      </c>
      <c r="E33" s="38" t="str">
        <f t="shared" si="28"/>
        <v>Recheck</v>
      </c>
      <c r="F33" s="39" t="str">
        <f t="shared" si="28"/>
        <v>Recheck</v>
      </c>
      <c r="G33" s="38" t="str">
        <f t="shared" si="28"/>
        <v>Recheck</v>
      </c>
      <c r="H33" s="39" t="str">
        <f t="shared" si="28"/>
        <v>Recheck</v>
      </c>
      <c r="I33" s="38" t="str">
        <f t="shared" si="28"/>
        <v>Recheck</v>
      </c>
      <c r="J33" s="39" t="str">
        <f t="shared" si="28"/>
        <v>Recheck</v>
      </c>
      <c r="K33" s="38" t="str">
        <f t="shared" si="28"/>
        <v>Recheck</v>
      </c>
      <c r="L33" s="39" t="str">
        <f t="shared" si="28"/>
        <v>Recheck</v>
      </c>
      <c r="M33" s="140" t="str">
        <f>IF(M32=0,"","RECHECK")</f>
        <v>RECHECK</v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49" t="s">
        <v>21</v>
      </c>
      <c r="C34" s="16" t="s">
        <v>0</v>
      </c>
      <c r="D34" s="18" t="s">
        <v>1</v>
      </c>
      <c r="E34" s="16" t="s">
        <v>2</v>
      </c>
      <c r="F34" s="18" t="s">
        <v>3</v>
      </c>
      <c r="G34" s="16" t="s">
        <v>4</v>
      </c>
      <c r="H34" s="18" t="s">
        <v>5</v>
      </c>
      <c r="I34" s="16" t="s">
        <v>6</v>
      </c>
      <c r="J34" s="18" t="s">
        <v>7</v>
      </c>
      <c r="K34" s="16" t="s">
        <v>8</v>
      </c>
      <c r="L34" s="18" t="s">
        <v>9</v>
      </c>
      <c r="M34" s="17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2" t="s">
        <v>23</v>
      </c>
      <c r="C35" s="25"/>
      <c r="D35" s="26"/>
      <c r="E35" s="25"/>
      <c r="F35" s="26"/>
      <c r="G35" s="25"/>
      <c r="H35" s="26"/>
      <c r="I35" s="25"/>
      <c r="J35" s="26"/>
      <c r="K35" s="25"/>
      <c r="L35" s="26"/>
      <c r="M35" s="27"/>
      <c r="S35" s="3">
        <f>SUM(S29:S34)</f>
        <v>2</v>
      </c>
      <c r="T35" s="3">
        <f t="shared" ref="T35:AB35" si="31">SUM(T29:T34)</f>
        <v>2</v>
      </c>
      <c r="U35" s="3">
        <f t="shared" si="31"/>
        <v>0</v>
      </c>
      <c r="V35" s="3">
        <f t="shared" si="31"/>
        <v>0</v>
      </c>
      <c r="W35" s="3">
        <f t="shared" si="31"/>
        <v>0</v>
      </c>
      <c r="X35" s="3">
        <f t="shared" si="31"/>
        <v>0</v>
      </c>
      <c r="Y35" s="3">
        <f t="shared" si="31"/>
        <v>0</v>
      </c>
      <c r="Z35" s="3">
        <f t="shared" si="31"/>
        <v>0</v>
      </c>
      <c r="AA35" s="3">
        <f t="shared" si="31"/>
        <v>0</v>
      </c>
      <c r="AB35" s="3">
        <f t="shared" si="31"/>
        <v>0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19" t="s">
        <v>10</v>
      </c>
      <c r="C36" s="12">
        <f>IF($M$32=0,C251,0)</f>
        <v>0</v>
      </c>
      <c r="D36" s="21">
        <f t="shared" ref="D36:L36" si="32">IF($M$32=0,D251,0)</f>
        <v>0</v>
      </c>
      <c r="E36" s="12">
        <f t="shared" si="32"/>
        <v>0</v>
      </c>
      <c r="F36" s="21">
        <f t="shared" si="32"/>
        <v>0</v>
      </c>
      <c r="G36" s="12">
        <f t="shared" si="32"/>
        <v>0</v>
      </c>
      <c r="H36" s="21">
        <f t="shared" si="32"/>
        <v>0</v>
      </c>
      <c r="I36" s="12">
        <f t="shared" si="32"/>
        <v>0</v>
      </c>
      <c r="J36" s="21">
        <f t="shared" si="32"/>
        <v>0</v>
      </c>
      <c r="K36" s="12">
        <f t="shared" si="32"/>
        <v>0</v>
      </c>
      <c r="L36" s="21">
        <f t="shared" si="32"/>
        <v>0</v>
      </c>
      <c r="M36" s="11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19" t="s">
        <v>11</v>
      </c>
      <c r="C37" s="12">
        <f t="shared" ref="C37:L38" si="33">IF($M$32=0,C252,0)</f>
        <v>0</v>
      </c>
      <c r="D37" s="21">
        <f t="shared" si="33"/>
        <v>0</v>
      </c>
      <c r="E37" s="12">
        <f t="shared" si="33"/>
        <v>0</v>
      </c>
      <c r="F37" s="21">
        <f t="shared" si="33"/>
        <v>0</v>
      </c>
      <c r="G37" s="12">
        <f t="shared" si="33"/>
        <v>0</v>
      </c>
      <c r="H37" s="21">
        <f t="shared" si="33"/>
        <v>0</v>
      </c>
      <c r="I37" s="12">
        <f t="shared" si="33"/>
        <v>0</v>
      </c>
      <c r="J37" s="21">
        <f t="shared" si="33"/>
        <v>0</v>
      </c>
      <c r="K37" s="12">
        <f t="shared" si="33"/>
        <v>0</v>
      </c>
      <c r="L37" s="21">
        <f t="shared" si="33"/>
        <v>0</v>
      </c>
      <c r="M37" s="11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19" t="s">
        <v>12</v>
      </c>
      <c r="C38" s="12">
        <f t="shared" si="33"/>
        <v>0</v>
      </c>
      <c r="D38" s="21">
        <f t="shared" si="33"/>
        <v>0</v>
      </c>
      <c r="E38" s="12">
        <f t="shared" si="33"/>
        <v>0</v>
      </c>
      <c r="F38" s="21">
        <f t="shared" si="33"/>
        <v>0</v>
      </c>
      <c r="G38" s="12">
        <f t="shared" si="33"/>
        <v>0</v>
      </c>
      <c r="H38" s="21">
        <f t="shared" si="33"/>
        <v>0</v>
      </c>
      <c r="I38" s="12">
        <f t="shared" si="33"/>
        <v>0</v>
      </c>
      <c r="J38" s="21">
        <f t="shared" si="33"/>
        <v>0</v>
      </c>
      <c r="K38" s="12">
        <f t="shared" si="33"/>
        <v>0</v>
      </c>
      <c r="L38" s="21">
        <f t="shared" si="33"/>
        <v>0</v>
      </c>
      <c r="M38" s="11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3" t="s">
        <v>41</v>
      </c>
      <c r="C39" s="34">
        <f>SUM(C36:C38)</f>
        <v>0</v>
      </c>
      <c r="D39" s="35">
        <f t="shared" ref="D39:L39" si="34">SUM(D36:D38)</f>
        <v>0</v>
      </c>
      <c r="E39" s="34">
        <f t="shared" si="34"/>
        <v>0</v>
      </c>
      <c r="F39" s="35">
        <f t="shared" si="34"/>
        <v>0</v>
      </c>
      <c r="G39" s="34">
        <f t="shared" si="34"/>
        <v>0</v>
      </c>
      <c r="H39" s="35">
        <f t="shared" si="34"/>
        <v>0</v>
      </c>
      <c r="I39" s="34">
        <f t="shared" si="34"/>
        <v>0</v>
      </c>
      <c r="J39" s="35">
        <f t="shared" si="34"/>
        <v>0</v>
      </c>
      <c r="K39" s="34">
        <f t="shared" si="34"/>
        <v>0</v>
      </c>
      <c r="L39" s="35">
        <f t="shared" si="34"/>
        <v>0</v>
      </c>
      <c r="M39" s="30">
        <f t="shared" ref="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4" t="s">
        <v>71</v>
      </c>
      <c r="C40" s="59">
        <f>IFERROR(C39/$M39,0)</f>
        <v>0</v>
      </c>
      <c r="D40" s="60">
        <f t="shared" ref="D40:M40" si="36">IFERROR(D39/$M39,0)</f>
        <v>0</v>
      </c>
      <c r="E40" s="59">
        <f t="shared" si="36"/>
        <v>0</v>
      </c>
      <c r="F40" s="60">
        <f t="shared" si="36"/>
        <v>0</v>
      </c>
      <c r="G40" s="59">
        <f t="shared" si="36"/>
        <v>0</v>
      </c>
      <c r="H40" s="60">
        <f t="shared" si="36"/>
        <v>0</v>
      </c>
      <c r="I40" s="59">
        <f t="shared" si="36"/>
        <v>0</v>
      </c>
      <c r="J40" s="60">
        <f t="shared" si="36"/>
        <v>0</v>
      </c>
      <c r="K40" s="59">
        <f t="shared" si="36"/>
        <v>0</v>
      </c>
      <c r="L40" s="60">
        <f t="shared" si="36"/>
        <v>0</v>
      </c>
      <c r="M40" s="61">
        <f t="shared" si="36"/>
        <v>0</v>
      </c>
    </row>
    <row r="41" spans="2:40" x14ac:dyDescent="0.25">
      <c r="B41" s="42" t="s">
        <v>25</v>
      </c>
      <c r="C41" s="25"/>
      <c r="D41" s="26"/>
      <c r="E41" s="25"/>
      <c r="F41" s="26"/>
      <c r="G41" s="25"/>
      <c r="H41" s="26"/>
      <c r="I41" s="25"/>
      <c r="J41" s="26"/>
      <c r="K41" s="25"/>
      <c r="L41" s="26"/>
      <c r="M41" s="27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19" t="s">
        <v>10</v>
      </c>
      <c r="C42" s="12">
        <f t="shared" ref="C42:L42" si="37">+C16-C36</f>
        <v>0</v>
      </c>
      <c r="D42" s="21">
        <f t="shared" si="37"/>
        <v>0</v>
      </c>
      <c r="E42" s="12">
        <f t="shared" si="37"/>
        <v>49.080574038078112</v>
      </c>
      <c r="F42" s="21">
        <f t="shared" si="37"/>
        <v>229.09098909147099</v>
      </c>
      <c r="G42" s="12">
        <f t="shared" si="37"/>
        <v>451.82821349233541</v>
      </c>
      <c r="H42" s="21">
        <f t="shared" si="37"/>
        <v>575.64373830386887</v>
      </c>
      <c r="I42" s="12">
        <f t="shared" si="37"/>
        <v>732.84066228531583</v>
      </c>
      <c r="J42" s="21">
        <f t="shared" si="37"/>
        <v>863.10977644814955</v>
      </c>
      <c r="K42" s="12">
        <f t="shared" si="37"/>
        <v>1005.1114599259492</v>
      </c>
      <c r="L42" s="21">
        <f t="shared" si="37"/>
        <v>1093.294586414833</v>
      </c>
      <c r="M42" s="11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19" t="s">
        <v>11</v>
      </c>
      <c r="C43" s="12">
        <f t="shared" ref="C43:L43" si="38">+C17-C37</f>
        <v>0</v>
      </c>
      <c r="D43" s="21">
        <f t="shared" si="38"/>
        <v>0</v>
      </c>
      <c r="E43" s="12">
        <f t="shared" si="38"/>
        <v>21.138595465222267</v>
      </c>
      <c r="F43" s="21">
        <f t="shared" si="38"/>
        <v>86.782703960893201</v>
      </c>
      <c r="G43" s="12">
        <f t="shared" si="38"/>
        <v>142.61662779415647</v>
      </c>
      <c r="H43" s="21">
        <f t="shared" si="38"/>
        <v>190.66072828165676</v>
      </c>
      <c r="I43" s="12">
        <f t="shared" si="38"/>
        <v>232.41936023919996</v>
      </c>
      <c r="J43" s="21">
        <f t="shared" si="38"/>
        <v>269.0351879302649</v>
      </c>
      <c r="K43" s="12">
        <f t="shared" si="38"/>
        <v>301.39136145872396</v>
      </c>
      <c r="L43" s="21">
        <f t="shared" si="38"/>
        <v>355.95543486988333</v>
      </c>
      <c r="M43" s="11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ht="15.75" thickBot="1" x14ac:dyDescent="0.3">
      <c r="B44" s="19" t="s">
        <v>12</v>
      </c>
      <c r="C44" s="12">
        <f t="shared" ref="C44:L44" si="39">+C18-C38</f>
        <v>29.293985815132999</v>
      </c>
      <c r="D44" s="21">
        <f t="shared" si="39"/>
        <v>61.479963048439117</v>
      </c>
      <c r="E44" s="12">
        <f t="shared" si="39"/>
        <v>147.40434514476328</v>
      </c>
      <c r="F44" s="21">
        <f t="shared" si="39"/>
        <v>202.21103349807112</v>
      </c>
      <c r="G44" s="12">
        <f t="shared" si="39"/>
        <v>246.02215651226732</v>
      </c>
      <c r="H44" s="21">
        <f t="shared" si="39"/>
        <v>278.94210949627995</v>
      </c>
      <c r="I44" s="12">
        <f t="shared" si="39"/>
        <v>306.06071735578951</v>
      </c>
      <c r="J44" s="21">
        <f t="shared" si="39"/>
        <v>335.45573619680874</v>
      </c>
      <c r="K44" s="12">
        <f t="shared" si="39"/>
        <v>358.19485084885315</v>
      </c>
      <c r="L44" s="21">
        <f t="shared" si="39"/>
        <v>392.93510208359481</v>
      </c>
      <c r="M44" s="11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62" t="s">
        <v>26</v>
      </c>
      <c r="C45" s="131">
        <f>SUM(C42:C44)</f>
        <v>29.293985815132999</v>
      </c>
      <c r="D45" s="128">
        <f t="shared" ref="D45:M45" si="40">SUM(D42:D44)</f>
        <v>61.479963048439117</v>
      </c>
      <c r="E45" s="127">
        <f t="shared" si="40"/>
        <v>217.62351464806366</v>
      </c>
      <c r="F45" s="128">
        <f t="shared" si="40"/>
        <v>518.08472655043533</v>
      </c>
      <c r="G45" s="127">
        <f t="shared" si="40"/>
        <v>840.46699779875917</v>
      </c>
      <c r="H45" s="128">
        <f t="shared" si="40"/>
        <v>1045.2465760818056</v>
      </c>
      <c r="I45" s="127">
        <f t="shared" si="40"/>
        <v>1271.3207398803052</v>
      </c>
      <c r="J45" s="128">
        <f t="shared" si="40"/>
        <v>1467.6007005752231</v>
      </c>
      <c r="K45" s="127">
        <f t="shared" si="40"/>
        <v>1664.6976722335262</v>
      </c>
      <c r="L45" s="128">
        <f t="shared" si="40"/>
        <v>1842.185123368311</v>
      </c>
      <c r="M45" s="129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2" t="s">
        <v>24</v>
      </c>
      <c r="C46" s="25"/>
      <c r="D46" s="26"/>
      <c r="E46" s="25"/>
      <c r="F46" s="26"/>
      <c r="G46" s="25"/>
      <c r="H46" s="26"/>
      <c r="I46" s="25"/>
      <c r="J46" s="26"/>
      <c r="K46" s="25"/>
      <c r="L46" s="26"/>
      <c r="M46" s="27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19" t="s">
        <v>10</v>
      </c>
      <c r="C47" s="12">
        <f t="shared" ref="C47:L47" si="41">+C36*C21</f>
        <v>0</v>
      </c>
      <c r="D47" s="21">
        <f t="shared" si="41"/>
        <v>0</v>
      </c>
      <c r="E47" s="12">
        <f t="shared" si="41"/>
        <v>0</v>
      </c>
      <c r="F47" s="21">
        <f t="shared" si="41"/>
        <v>0</v>
      </c>
      <c r="G47" s="12">
        <f t="shared" si="41"/>
        <v>0</v>
      </c>
      <c r="H47" s="21">
        <f t="shared" si="41"/>
        <v>0</v>
      </c>
      <c r="I47" s="12">
        <f t="shared" si="41"/>
        <v>0</v>
      </c>
      <c r="J47" s="21">
        <f t="shared" si="41"/>
        <v>0</v>
      </c>
      <c r="K47" s="12">
        <f t="shared" si="41"/>
        <v>0</v>
      </c>
      <c r="L47" s="21">
        <f t="shared" si="41"/>
        <v>0</v>
      </c>
      <c r="M47" s="11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19" t="s">
        <v>11</v>
      </c>
      <c r="C48" s="12">
        <f t="shared" ref="C48:L48" si="42">+C37*C22</f>
        <v>0</v>
      </c>
      <c r="D48" s="21">
        <f t="shared" si="42"/>
        <v>0</v>
      </c>
      <c r="E48" s="12">
        <f t="shared" si="42"/>
        <v>0</v>
      </c>
      <c r="F48" s="21">
        <f t="shared" si="42"/>
        <v>0</v>
      </c>
      <c r="G48" s="12">
        <f t="shared" si="42"/>
        <v>0</v>
      </c>
      <c r="H48" s="21">
        <f t="shared" si="42"/>
        <v>0</v>
      </c>
      <c r="I48" s="12">
        <f t="shared" si="42"/>
        <v>0</v>
      </c>
      <c r="J48" s="21">
        <f t="shared" si="42"/>
        <v>0</v>
      </c>
      <c r="K48" s="12">
        <f t="shared" si="42"/>
        <v>0</v>
      </c>
      <c r="L48" s="21">
        <f t="shared" si="42"/>
        <v>0</v>
      </c>
      <c r="M48" s="11">
        <f t="shared" ref="M48:M50" si="43">SUM(C48:L48)</f>
        <v>0</v>
      </c>
    </row>
    <row r="49" spans="2:13" ht="15.75" thickBot="1" x14ac:dyDescent="0.3">
      <c r="B49" s="19" t="s">
        <v>12</v>
      </c>
      <c r="C49" s="12">
        <f t="shared" ref="C49:L49" si="44">+C38*C23</f>
        <v>0</v>
      </c>
      <c r="D49" s="21">
        <f t="shared" si="44"/>
        <v>0</v>
      </c>
      <c r="E49" s="12">
        <f t="shared" si="44"/>
        <v>0</v>
      </c>
      <c r="F49" s="21">
        <f t="shared" si="44"/>
        <v>0</v>
      </c>
      <c r="G49" s="12">
        <f t="shared" si="44"/>
        <v>0</v>
      </c>
      <c r="H49" s="21">
        <f t="shared" si="44"/>
        <v>0</v>
      </c>
      <c r="I49" s="12">
        <f t="shared" si="44"/>
        <v>0</v>
      </c>
      <c r="J49" s="21">
        <f t="shared" si="44"/>
        <v>0</v>
      </c>
      <c r="K49" s="12">
        <f t="shared" si="44"/>
        <v>0</v>
      </c>
      <c r="L49" s="21">
        <f t="shared" si="44"/>
        <v>0</v>
      </c>
      <c r="M49" s="11">
        <f t="shared" si="43"/>
        <v>0</v>
      </c>
    </row>
    <row r="50" spans="2:13" ht="15.75" thickBot="1" x14ac:dyDescent="0.3">
      <c r="B50" s="62" t="s">
        <v>27</v>
      </c>
      <c r="C50" s="127">
        <f>SUM(C47:C49)</f>
        <v>0</v>
      </c>
      <c r="D50" s="128">
        <f t="shared" ref="D50:L50" si="45">SUM(D47:D49)</f>
        <v>0</v>
      </c>
      <c r="E50" s="127">
        <f t="shared" si="45"/>
        <v>0</v>
      </c>
      <c r="F50" s="128">
        <f t="shared" si="45"/>
        <v>0</v>
      </c>
      <c r="G50" s="127">
        <f t="shared" si="45"/>
        <v>0</v>
      </c>
      <c r="H50" s="128">
        <f t="shared" si="45"/>
        <v>0</v>
      </c>
      <c r="I50" s="127">
        <f t="shared" si="45"/>
        <v>0</v>
      </c>
      <c r="J50" s="128">
        <f t="shared" si="45"/>
        <v>0</v>
      </c>
      <c r="K50" s="127">
        <f t="shared" si="45"/>
        <v>0</v>
      </c>
      <c r="L50" s="128">
        <f t="shared" si="45"/>
        <v>0</v>
      </c>
      <c r="M50" s="129">
        <f t="shared" si="43"/>
        <v>0</v>
      </c>
    </row>
    <row r="51" spans="2:13" ht="15.75" thickBot="1" x14ac:dyDescent="0.3">
      <c r="B51" s="62" t="s">
        <v>72</v>
      </c>
      <c r="C51" s="124">
        <f>IFERROR(C50/$M50,0)</f>
        <v>0</v>
      </c>
      <c r="D51" s="125">
        <f t="shared" ref="D51:M51" si="46">IFERROR(D50/$M50,0)</f>
        <v>0</v>
      </c>
      <c r="E51" s="126">
        <f t="shared" si="46"/>
        <v>0</v>
      </c>
      <c r="F51" s="125">
        <f t="shared" si="46"/>
        <v>0</v>
      </c>
      <c r="G51" s="126">
        <f t="shared" si="46"/>
        <v>0</v>
      </c>
      <c r="H51" s="125">
        <f t="shared" si="46"/>
        <v>0</v>
      </c>
      <c r="I51" s="126">
        <f t="shared" si="46"/>
        <v>0</v>
      </c>
      <c r="J51" s="125">
        <f t="shared" si="46"/>
        <v>0</v>
      </c>
      <c r="K51" s="126">
        <f t="shared" si="46"/>
        <v>0</v>
      </c>
      <c r="L51" s="125">
        <f t="shared" si="46"/>
        <v>0</v>
      </c>
      <c r="M51" s="130">
        <f t="shared" si="46"/>
        <v>0</v>
      </c>
    </row>
    <row r="52" spans="2:13" x14ac:dyDescent="0.25">
      <c r="B52" s="44" t="s">
        <v>28</v>
      </c>
      <c r="C52" s="12">
        <f t="shared" ref="C52:L52" si="47">+C50-C30</f>
        <v>-5117</v>
      </c>
      <c r="D52" s="21">
        <f t="shared" si="47"/>
        <v>-5246</v>
      </c>
      <c r="E52" s="12">
        <f t="shared" si="47"/>
        <v>-5692</v>
      </c>
      <c r="F52" s="21">
        <f t="shared" si="47"/>
        <v>-6255</v>
      </c>
      <c r="G52" s="12">
        <f t="shared" si="47"/>
        <v>-6792</v>
      </c>
      <c r="H52" s="21">
        <f t="shared" si="47"/>
        <v>-7168</v>
      </c>
      <c r="I52" s="12">
        <f t="shared" si="47"/>
        <v>-7538</v>
      </c>
      <c r="J52" s="21">
        <f t="shared" si="47"/>
        <v>-7878</v>
      </c>
      <c r="K52" s="12">
        <f t="shared" si="47"/>
        <v>-8191</v>
      </c>
      <c r="L52" s="21">
        <f t="shared" si="47"/>
        <v>-8555</v>
      </c>
      <c r="M52" s="11">
        <f>SUM(C52:L52)</f>
        <v>-68432</v>
      </c>
    </row>
    <row r="53" spans="2:13" ht="15.75" thickBot="1" x14ac:dyDescent="0.3">
      <c r="B53" s="45" t="s">
        <v>29</v>
      </c>
      <c r="C53" s="12">
        <f>+C52+'Round 2'!C53</f>
        <v>68667.601418486709</v>
      </c>
      <c r="D53" s="21">
        <f>+D52+'Round 2'!D53</f>
        <v>77016.603879913891</v>
      </c>
      <c r="E53" s="12">
        <f>+E52+'Round 2'!E53</f>
        <v>82000.789085020355</v>
      </c>
      <c r="F53" s="21">
        <f>+F52+'Round 2'!F53</f>
        <v>78484.943739336697</v>
      </c>
      <c r="G53" s="12">
        <f>+G52+'Round 2'!G53</f>
        <v>74768.189800705222</v>
      </c>
      <c r="H53" s="21">
        <f>+H52+'Round 2'!H53</f>
        <v>72675.863374597611</v>
      </c>
      <c r="I53" s="12">
        <f>+I52+'Round 2'!I53</f>
        <v>70251.931433198741</v>
      </c>
      <c r="J53" s="21">
        <f>+J52+'Round 2'!J53</f>
        <v>67972.764252087873</v>
      </c>
      <c r="K53" s="12">
        <f>+K52+'Round 2'!K53</f>
        <v>65632.259733355779</v>
      </c>
      <c r="L53" s="21">
        <f>+L52+'Round 2'!L53</f>
        <v>64503.461879730778</v>
      </c>
      <c r="M53" s="11">
        <f>SUM(C53:L53)</f>
        <v>721974.40859643382</v>
      </c>
    </row>
    <row r="54" spans="2:13" ht="15.75" thickBot="1" x14ac:dyDescent="0.3">
      <c r="B54" s="62" t="s">
        <v>30</v>
      </c>
      <c r="C54" s="133">
        <f t="shared" ref="C54:L54" si="48">_xlfn.RANK.EQ(C53,$C53:$L53)</f>
        <v>7</v>
      </c>
      <c r="D54" s="132">
        <f t="shared" si="48"/>
        <v>3</v>
      </c>
      <c r="E54" s="133">
        <f t="shared" si="48"/>
        <v>1</v>
      </c>
      <c r="F54" s="132">
        <f t="shared" si="48"/>
        <v>2</v>
      </c>
      <c r="G54" s="133">
        <f t="shared" si="48"/>
        <v>4</v>
      </c>
      <c r="H54" s="132">
        <f t="shared" si="48"/>
        <v>5</v>
      </c>
      <c r="I54" s="133">
        <f t="shared" si="48"/>
        <v>6</v>
      </c>
      <c r="J54" s="132">
        <f t="shared" si="48"/>
        <v>8</v>
      </c>
      <c r="K54" s="133">
        <f t="shared" si="48"/>
        <v>9</v>
      </c>
      <c r="L54" s="132">
        <f t="shared" si="48"/>
        <v>10</v>
      </c>
      <c r="M54" s="15"/>
    </row>
    <row r="55" spans="2:13" ht="19.5" thickBot="1" x14ac:dyDescent="0.3">
      <c r="B55" s="41" t="s">
        <v>21</v>
      </c>
      <c r="C55" s="16" t="s">
        <v>0</v>
      </c>
      <c r="D55" s="18" t="s">
        <v>1</v>
      </c>
      <c r="E55" s="16" t="s">
        <v>2</v>
      </c>
      <c r="F55" s="18" t="s">
        <v>3</v>
      </c>
      <c r="G55" s="16" t="s">
        <v>4</v>
      </c>
      <c r="H55" s="18" t="s">
        <v>5</v>
      </c>
      <c r="I55" s="16" t="s">
        <v>6</v>
      </c>
      <c r="J55" s="18" t="s">
        <v>7</v>
      </c>
      <c r="K55" s="16" t="s">
        <v>8</v>
      </c>
      <c r="L55" s="18" t="s">
        <v>9</v>
      </c>
      <c r="M55" s="17" t="s">
        <v>20</v>
      </c>
    </row>
    <row r="59" spans="2:13" s="3" customForma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 s="3" customFormat="1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 s="3" customFormat="1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3" customForma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 s="3" customFormat="1" x14ac:dyDescent="0.25">
      <c r="B63" s="6"/>
      <c r="C63" s="6">
        <v>1</v>
      </c>
      <c r="D63" s="6">
        <f>+C63+1</f>
        <v>2</v>
      </c>
      <c r="E63" s="6">
        <f t="shared" ref="E63:L63" si="49">+D63+1</f>
        <v>3</v>
      </c>
      <c r="F63" s="6">
        <f t="shared" si="49"/>
        <v>4</v>
      </c>
      <c r="G63" s="6">
        <f t="shared" si="49"/>
        <v>5</v>
      </c>
      <c r="H63" s="6">
        <f t="shared" si="49"/>
        <v>6</v>
      </c>
      <c r="I63" s="6">
        <f t="shared" si="49"/>
        <v>7</v>
      </c>
      <c r="J63" s="6">
        <f t="shared" si="49"/>
        <v>8</v>
      </c>
      <c r="K63" s="6">
        <f t="shared" si="49"/>
        <v>9</v>
      </c>
      <c r="L63" s="6">
        <f t="shared" si="49"/>
        <v>10</v>
      </c>
      <c r="M63" s="6"/>
    </row>
    <row r="64" spans="2:13" s="3" customForma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 s="3" customForma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 s="3" customForma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 s="3" customFormat="1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s="3" customForma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 s="3" customForma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 s="3" customFormat="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 s="3" customFormat="1" x14ac:dyDescent="0.25">
      <c r="B71" s="6"/>
      <c r="C71" s="6">
        <f>+C21</f>
        <v>0</v>
      </c>
      <c r="D71" s="6">
        <f t="shared" ref="D71:L71" si="50">+D21</f>
        <v>0</v>
      </c>
      <c r="E71" s="6">
        <f t="shared" si="50"/>
        <v>0</v>
      </c>
      <c r="F71" s="6">
        <f t="shared" si="50"/>
        <v>0</v>
      </c>
      <c r="G71" s="6">
        <f t="shared" si="50"/>
        <v>0</v>
      </c>
      <c r="H71" s="6">
        <f t="shared" si="50"/>
        <v>0</v>
      </c>
      <c r="I71" s="6">
        <f t="shared" si="50"/>
        <v>0</v>
      </c>
      <c r="J71" s="6">
        <f t="shared" si="50"/>
        <v>0</v>
      </c>
      <c r="K71" s="6">
        <f t="shared" si="50"/>
        <v>0</v>
      </c>
      <c r="L71" s="6">
        <f t="shared" si="50"/>
        <v>0</v>
      </c>
      <c r="M71" s="6"/>
    </row>
    <row r="72" spans="2:13" s="3" customFormat="1" x14ac:dyDescent="0.25">
      <c r="B72" s="6"/>
      <c r="C72" s="51" t="str">
        <f>IF(C71&lt;&gt;0,$M21/C71,"")</f>
        <v/>
      </c>
      <c r="D72" s="51" t="str">
        <f t="shared" ref="D72:L72" si="51">IF(D71&lt;&gt;0,$M21/D71,"")</f>
        <v/>
      </c>
      <c r="E72" s="51" t="str">
        <f t="shared" si="51"/>
        <v/>
      </c>
      <c r="F72" s="51" t="str">
        <f t="shared" si="51"/>
        <v/>
      </c>
      <c r="G72" s="51" t="str">
        <f t="shared" si="51"/>
        <v/>
      </c>
      <c r="H72" s="51" t="str">
        <f t="shared" si="51"/>
        <v/>
      </c>
      <c r="I72" s="51" t="str">
        <f t="shared" si="51"/>
        <v/>
      </c>
      <c r="J72" s="51" t="str">
        <f t="shared" si="51"/>
        <v/>
      </c>
      <c r="K72" s="51" t="str">
        <f t="shared" si="51"/>
        <v/>
      </c>
      <c r="L72" s="51" t="str">
        <f t="shared" si="51"/>
        <v/>
      </c>
      <c r="M72" s="6"/>
    </row>
    <row r="73" spans="2:13" s="3" customFormat="1" x14ac:dyDescent="0.25">
      <c r="B73" s="6"/>
      <c r="C73" s="51" t="str">
        <f>IFERROR(C72^1.5,"")</f>
        <v/>
      </c>
      <c r="D73" s="51" t="str">
        <f t="shared" ref="D73:L73" si="52">IFERROR(D72^1.5,"")</f>
        <v/>
      </c>
      <c r="E73" s="51" t="str">
        <f t="shared" si="52"/>
        <v/>
      </c>
      <c r="F73" s="51" t="str">
        <f t="shared" si="52"/>
        <v/>
      </c>
      <c r="G73" s="51" t="str">
        <f t="shared" si="52"/>
        <v/>
      </c>
      <c r="H73" s="51" t="str">
        <f t="shared" si="52"/>
        <v/>
      </c>
      <c r="I73" s="51" t="str">
        <f t="shared" si="52"/>
        <v/>
      </c>
      <c r="J73" s="51" t="str">
        <f t="shared" si="52"/>
        <v/>
      </c>
      <c r="K73" s="51" t="str">
        <f t="shared" si="52"/>
        <v/>
      </c>
      <c r="L73" s="51" t="str">
        <f t="shared" si="52"/>
        <v/>
      </c>
      <c r="M73" s="52">
        <f>SUM(C73:L73)</f>
        <v>0</v>
      </c>
    </row>
    <row r="74" spans="2:13" s="3" customFormat="1" x14ac:dyDescent="0.25">
      <c r="B74" s="6"/>
      <c r="C74" s="52" t="str">
        <f>IF(C73&lt;&gt;"",C73/$M73,"")</f>
        <v/>
      </c>
      <c r="D74" s="52" t="str">
        <f t="shared" ref="D74:L74" si="53">IF(D73&lt;&gt;"",D73/$M73,"")</f>
        <v/>
      </c>
      <c r="E74" s="52" t="str">
        <f t="shared" si="53"/>
        <v/>
      </c>
      <c r="F74" s="52" t="str">
        <f t="shared" si="53"/>
        <v/>
      </c>
      <c r="G74" s="52" t="str">
        <f t="shared" si="53"/>
        <v/>
      </c>
      <c r="H74" s="52" t="str">
        <f t="shared" si="53"/>
        <v/>
      </c>
      <c r="I74" s="52" t="str">
        <f t="shared" si="53"/>
        <v/>
      </c>
      <c r="J74" s="52" t="str">
        <f t="shared" si="53"/>
        <v/>
      </c>
      <c r="K74" s="52" t="str">
        <f t="shared" si="53"/>
        <v/>
      </c>
      <c r="L74" s="52" t="str">
        <f t="shared" si="53"/>
        <v/>
      </c>
      <c r="M74" s="52">
        <f>SUM(C74:L74)</f>
        <v>0</v>
      </c>
    </row>
    <row r="75" spans="2:13" s="3" customFormat="1" x14ac:dyDescent="0.25">
      <c r="B75" s="6"/>
      <c r="C75" s="53">
        <f t="shared" ref="C75:L75" si="54">IFERROR(C74*$M36,0)</f>
        <v>0</v>
      </c>
      <c r="D75" s="53">
        <f t="shared" si="54"/>
        <v>0</v>
      </c>
      <c r="E75" s="53">
        <f t="shared" si="54"/>
        <v>0</v>
      </c>
      <c r="F75" s="53">
        <f t="shared" si="54"/>
        <v>0</v>
      </c>
      <c r="G75" s="53">
        <f t="shared" si="54"/>
        <v>0</v>
      </c>
      <c r="H75" s="53">
        <f t="shared" si="54"/>
        <v>0</v>
      </c>
      <c r="I75" s="53">
        <f t="shared" si="54"/>
        <v>0</v>
      </c>
      <c r="J75" s="53">
        <f t="shared" si="54"/>
        <v>0</v>
      </c>
      <c r="K75" s="53">
        <f t="shared" si="54"/>
        <v>0</v>
      </c>
      <c r="L75" s="53">
        <f t="shared" si="54"/>
        <v>0</v>
      </c>
      <c r="M75" s="52">
        <f t="shared" ref="M75:M76" si="55">SUM(C75:L75)</f>
        <v>0</v>
      </c>
    </row>
    <row r="76" spans="2:13" s="3" customFormat="1" x14ac:dyDescent="0.25">
      <c r="B76" s="6"/>
      <c r="C76" s="53">
        <f>ROUND(C75,0)</f>
        <v>0</v>
      </c>
      <c r="D76" s="53">
        <f t="shared" ref="D76:L76" si="56">ROUND(D75,0)</f>
        <v>0</v>
      </c>
      <c r="E76" s="53">
        <f t="shared" si="56"/>
        <v>0</v>
      </c>
      <c r="F76" s="53">
        <f t="shared" si="56"/>
        <v>0</v>
      </c>
      <c r="G76" s="53">
        <f t="shared" si="56"/>
        <v>0</v>
      </c>
      <c r="H76" s="53">
        <f t="shared" si="56"/>
        <v>0</v>
      </c>
      <c r="I76" s="53">
        <f t="shared" si="56"/>
        <v>0</v>
      </c>
      <c r="J76" s="53">
        <f t="shared" si="56"/>
        <v>0</v>
      </c>
      <c r="K76" s="53">
        <f t="shared" si="56"/>
        <v>0</v>
      </c>
      <c r="L76" s="53">
        <f t="shared" si="56"/>
        <v>0</v>
      </c>
      <c r="M76" s="52">
        <f t="shared" si="55"/>
        <v>0</v>
      </c>
    </row>
    <row r="77" spans="2:13" s="3" customForma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 s="3" customFormat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 s="3" customFormat="1" x14ac:dyDescent="0.25">
      <c r="B79" s="6"/>
      <c r="C79" s="6">
        <f>+C22</f>
        <v>0</v>
      </c>
      <c r="D79" s="6">
        <f t="shared" ref="D79:L79" si="57">+D22</f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/>
    </row>
    <row r="80" spans="2:13" s="3" customFormat="1" x14ac:dyDescent="0.25">
      <c r="B80" s="6"/>
      <c r="C80" s="51" t="str">
        <f>IF(C79&lt;&gt;0,$M22/C79,"")</f>
        <v/>
      </c>
      <c r="D80" s="51" t="str">
        <f t="shared" ref="D80:L80" si="58">IF(D79&lt;&gt;0,$M22/D79,"")</f>
        <v/>
      </c>
      <c r="E80" s="51" t="str">
        <f t="shared" si="58"/>
        <v/>
      </c>
      <c r="F80" s="51" t="str">
        <f t="shared" si="58"/>
        <v/>
      </c>
      <c r="G80" s="51" t="str">
        <f t="shared" si="58"/>
        <v/>
      </c>
      <c r="H80" s="51" t="str">
        <f t="shared" si="58"/>
        <v/>
      </c>
      <c r="I80" s="51" t="str">
        <f t="shared" si="58"/>
        <v/>
      </c>
      <c r="J80" s="51" t="str">
        <f t="shared" si="58"/>
        <v/>
      </c>
      <c r="K80" s="51" t="str">
        <f t="shared" si="58"/>
        <v/>
      </c>
      <c r="L80" s="51" t="str">
        <f t="shared" si="58"/>
        <v/>
      </c>
      <c r="M80" s="6"/>
    </row>
    <row r="81" spans="2:13" s="3" customFormat="1" x14ac:dyDescent="0.25">
      <c r="B81" s="6"/>
      <c r="C81" s="51" t="str">
        <f>IFERROR(C80^1.1,"")</f>
        <v/>
      </c>
      <c r="D81" s="51" t="str">
        <f t="shared" ref="D81:L81" si="59">IFERROR(D80^1.1,"")</f>
        <v/>
      </c>
      <c r="E81" s="51" t="str">
        <f t="shared" si="59"/>
        <v/>
      </c>
      <c r="F81" s="51" t="str">
        <f t="shared" si="59"/>
        <v/>
      </c>
      <c r="G81" s="51" t="str">
        <f t="shared" si="59"/>
        <v/>
      </c>
      <c r="H81" s="51" t="str">
        <f t="shared" si="59"/>
        <v/>
      </c>
      <c r="I81" s="51" t="str">
        <f t="shared" si="59"/>
        <v/>
      </c>
      <c r="J81" s="51" t="str">
        <f t="shared" si="59"/>
        <v/>
      </c>
      <c r="K81" s="51" t="str">
        <f t="shared" si="59"/>
        <v/>
      </c>
      <c r="L81" s="51" t="str">
        <f t="shared" si="59"/>
        <v/>
      </c>
      <c r="M81" s="52">
        <f>SUM(C81:L81)</f>
        <v>0</v>
      </c>
    </row>
    <row r="82" spans="2:13" s="3" customFormat="1" x14ac:dyDescent="0.25">
      <c r="B82" s="6"/>
      <c r="C82" s="52" t="str">
        <f>IF(C81&lt;&gt;"",C81/$M81,"")</f>
        <v/>
      </c>
      <c r="D82" s="52" t="str">
        <f t="shared" ref="D82:L82" si="60">IF(D81&lt;&gt;"",D81/$M81,"")</f>
        <v/>
      </c>
      <c r="E82" s="52" t="str">
        <f t="shared" si="60"/>
        <v/>
      </c>
      <c r="F82" s="52" t="str">
        <f t="shared" si="60"/>
        <v/>
      </c>
      <c r="G82" s="52" t="str">
        <f t="shared" si="60"/>
        <v/>
      </c>
      <c r="H82" s="52" t="str">
        <f t="shared" si="60"/>
        <v/>
      </c>
      <c r="I82" s="52" t="str">
        <f t="shared" si="60"/>
        <v/>
      </c>
      <c r="J82" s="52" t="str">
        <f t="shared" si="60"/>
        <v/>
      </c>
      <c r="K82" s="52" t="str">
        <f t="shared" si="60"/>
        <v/>
      </c>
      <c r="L82" s="52" t="str">
        <f t="shared" si="60"/>
        <v/>
      </c>
      <c r="M82" s="52">
        <f>SUM(C82:L82)</f>
        <v>0</v>
      </c>
    </row>
    <row r="83" spans="2:13" s="3" customFormat="1" x14ac:dyDescent="0.25">
      <c r="B83" s="6"/>
      <c r="C83" s="53">
        <f t="shared" ref="C83:L83" si="61">IFERROR(C82*$M37,0)</f>
        <v>0</v>
      </c>
      <c r="D83" s="53">
        <f t="shared" si="61"/>
        <v>0</v>
      </c>
      <c r="E83" s="53">
        <f t="shared" si="61"/>
        <v>0</v>
      </c>
      <c r="F83" s="53">
        <f t="shared" si="61"/>
        <v>0</v>
      </c>
      <c r="G83" s="53">
        <f t="shared" si="61"/>
        <v>0</v>
      </c>
      <c r="H83" s="53">
        <f t="shared" si="61"/>
        <v>0</v>
      </c>
      <c r="I83" s="53">
        <f t="shared" si="61"/>
        <v>0</v>
      </c>
      <c r="J83" s="53">
        <f t="shared" si="61"/>
        <v>0</v>
      </c>
      <c r="K83" s="53">
        <f t="shared" si="61"/>
        <v>0</v>
      </c>
      <c r="L83" s="53">
        <f t="shared" si="61"/>
        <v>0</v>
      </c>
      <c r="M83" s="52">
        <f t="shared" ref="M83:M84" si="62">SUM(C83:L83)</f>
        <v>0</v>
      </c>
    </row>
    <row r="84" spans="2:13" s="3" customFormat="1" x14ac:dyDescent="0.25">
      <c r="B84" s="6"/>
      <c r="C84" s="53">
        <f>ROUND(C83,0)</f>
        <v>0</v>
      </c>
      <c r="D84" s="53">
        <f t="shared" ref="D84:L84" si="63">ROUND(D83,0)</f>
        <v>0</v>
      </c>
      <c r="E84" s="53">
        <f t="shared" si="63"/>
        <v>0</v>
      </c>
      <c r="F84" s="53">
        <f t="shared" si="63"/>
        <v>0</v>
      </c>
      <c r="G84" s="53">
        <f t="shared" si="63"/>
        <v>0</v>
      </c>
      <c r="H84" s="53">
        <f t="shared" si="63"/>
        <v>0</v>
      </c>
      <c r="I84" s="53">
        <f t="shared" si="63"/>
        <v>0</v>
      </c>
      <c r="J84" s="53">
        <f t="shared" si="63"/>
        <v>0</v>
      </c>
      <c r="K84" s="53">
        <f t="shared" si="63"/>
        <v>0</v>
      </c>
      <c r="L84" s="53">
        <f t="shared" si="63"/>
        <v>0</v>
      </c>
      <c r="M84" s="52">
        <f t="shared" si="62"/>
        <v>0</v>
      </c>
    </row>
    <row r="85" spans="2:13" s="3" customFormat="1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 s="3" customFormat="1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 s="3" customFormat="1" x14ac:dyDescent="0.25">
      <c r="B87" s="6"/>
      <c r="C87" s="6">
        <f>+C23</f>
        <v>0</v>
      </c>
      <c r="D87" s="6">
        <f t="shared" ref="D87:L87" si="64">+D23</f>
        <v>0</v>
      </c>
      <c r="E87" s="6">
        <f t="shared" si="64"/>
        <v>0</v>
      </c>
      <c r="F87" s="6">
        <f t="shared" si="64"/>
        <v>0</v>
      </c>
      <c r="G87" s="6">
        <f t="shared" si="64"/>
        <v>0</v>
      </c>
      <c r="H87" s="6">
        <f t="shared" si="64"/>
        <v>0</v>
      </c>
      <c r="I87" s="6">
        <f t="shared" si="64"/>
        <v>0</v>
      </c>
      <c r="J87" s="6">
        <f t="shared" si="64"/>
        <v>0</v>
      </c>
      <c r="K87" s="6">
        <f t="shared" si="64"/>
        <v>0</v>
      </c>
      <c r="L87" s="6">
        <f t="shared" si="64"/>
        <v>0</v>
      </c>
      <c r="M87" s="6"/>
    </row>
    <row r="88" spans="2:13" s="3" customFormat="1" x14ac:dyDescent="0.25">
      <c r="B88" s="6"/>
      <c r="C88" s="51" t="str">
        <f>IF(C87&lt;&gt;0,$M23/C87,"")</f>
        <v/>
      </c>
      <c r="D88" s="51" t="str">
        <f t="shared" ref="D88:L88" si="65">IF(D87&lt;&gt;0,$M23/D87,"")</f>
        <v/>
      </c>
      <c r="E88" s="51" t="str">
        <f t="shared" si="65"/>
        <v/>
      </c>
      <c r="F88" s="51" t="str">
        <f t="shared" si="65"/>
        <v/>
      </c>
      <c r="G88" s="51" t="str">
        <f t="shared" si="65"/>
        <v/>
      </c>
      <c r="H88" s="51" t="str">
        <f t="shared" si="65"/>
        <v/>
      </c>
      <c r="I88" s="51" t="str">
        <f t="shared" si="65"/>
        <v/>
      </c>
      <c r="J88" s="51" t="str">
        <f t="shared" si="65"/>
        <v/>
      </c>
      <c r="K88" s="51" t="str">
        <f t="shared" si="65"/>
        <v/>
      </c>
      <c r="L88" s="51" t="str">
        <f t="shared" si="65"/>
        <v/>
      </c>
      <c r="M88" s="6"/>
    </row>
    <row r="89" spans="2:13" s="3" customFormat="1" x14ac:dyDescent="0.25">
      <c r="B89" s="6"/>
      <c r="C89" s="51" t="str">
        <f>IFERROR(C88^0.6,"")</f>
        <v/>
      </c>
      <c r="D89" s="51" t="str">
        <f t="shared" ref="D89:L89" si="66">IFERROR(D88^0.6,"")</f>
        <v/>
      </c>
      <c r="E89" s="51" t="str">
        <f t="shared" si="66"/>
        <v/>
      </c>
      <c r="F89" s="51" t="str">
        <f t="shared" si="66"/>
        <v/>
      </c>
      <c r="G89" s="51" t="str">
        <f t="shared" si="66"/>
        <v/>
      </c>
      <c r="H89" s="51" t="str">
        <f t="shared" si="66"/>
        <v/>
      </c>
      <c r="I89" s="51" t="str">
        <f t="shared" si="66"/>
        <v/>
      </c>
      <c r="J89" s="51" t="str">
        <f t="shared" si="66"/>
        <v/>
      </c>
      <c r="K89" s="51" t="str">
        <f t="shared" si="66"/>
        <v/>
      </c>
      <c r="L89" s="51" t="str">
        <f t="shared" si="66"/>
        <v/>
      </c>
      <c r="M89" s="52">
        <f>SUM(C89:L89)</f>
        <v>0</v>
      </c>
    </row>
    <row r="90" spans="2:13" s="3" customFormat="1" x14ac:dyDescent="0.25">
      <c r="B90" s="6"/>
      <c r="C90" s="52" t="str">
        <f>IF(C89&lt;&gt;"",C89/$M89,"")</f>
        <v/>
      </c>
      <c r="D90" s="52" t="str">
        <f t="shared" ref="D90:L90" si="67">IF(D89&lt;&gt;"",D89/$M89,"")</f>
        <v/>
      </c>
      <c r="E90" s="52" t="str">
        <f t="shared" si="67"/>
        <v/>
      </c>
      <c r="F90" s="52" t="str">
        <f t="shared" si="67"/>
        <v/>
      </c>
      <c r="G90" s="52" t="str">
        <f t="shared" si="67"/>
        <v/>
      </c>
      <c r="H90" s="52" t="str">
        <f t="shared" si="67"/>
        <v/>
      </c>
      <c r="I90" s="52" t="str">
        <f t="shared" si="67"/>
        <v/>
      </c>
      <c r="J90" s="52" t="str">
        <f t="shared" si="67"/>
        <v/>
      </c>
      <c r="K90" s="52" t="str">
        <f t="shared" si="67"/>
        <v/>
      </c>
      <c r="L90" s="52" t="str">
        <f t="shared" si="67"/>
        <v/>
      </c>
      <c r="M90" s="52">
        <f>SUM(C90:L90)</f>
        <v>0</v>
      </c>
    </row>
    <row r="91" spans="2:13" s="3" customFormat="1" x14ac:dyDescent="0.25">
      <c r="B91" s="6"/>
      <c r="C91" s="53">
        <f t="shared" ref="C91:L91" si="68">IFERROR(C90*$M38,0)</f>
        <v>0</v>
      </c>
      <c r="D91" s="53">
        <f t="shared" si="68"/>
        <v>0</v>
      </c>
      <c r="E91" s="53">
        <f t="shared" si="68"/>
        <v>0</v>
      </c>
      <c r="F91" s="53">
        <f t="shared" si="68"/>
        <v>0</v>
      </c>
      <c r="G91" s="53">
        <f t="shared" si="68"/>
        <v>0</v>
      </c>
      <c r="H91" s="53">
        <f t="shared" si="68"/>
        <v>0</v>
      </c>
      <c r="I91" s="53">
        <f t="shared" si="68"/>
        <v>0</v>
      </c>
      <c r="J91" s="53">
        <f t="shared" si="68"/>
        <v>0</v>
      </c>
      <c r="K91" s="53">
        <f t="shared" si="68"/>
        <v>0</v>
      </c>
      <c r="L91" s="53">
        <f t="shared" si="68"/>
        <v>0</v>
      </c>
      <c r="M91" s="52">
        <f t="shared" ref="M91:M92" si="69">SUM(C91:L91)</f>
        <v>0</v>
      </c>
    </row>
    <row r="92" spans="2:13" s="3" customFormat="1" x14ac:dyDescent="0.25">
      <c r="B92" s="6"/>
      <c r="C92" s="53">
        <f>ROUND(C91,0)</f>
        <v>0</v>
      </c>
      <c r="D92" s="53">
        <f t="shared" ref="D92:L92" si="70">ROUND(D91,0)</f>
        <v>0</v>
      </c>
      <c r="E92" s="53">
        <f t="shared" si="70"/>
        <v>0</v>
      </c>
      <c r="F92" s="53">
        <f t="shared" si="70"/>
        <v>0</v>
      </c>
      <c r="G92" s="53">
        <f t="shared" si="70"/>
        <v>0</v>
      </c>
      <c r="H92" s="53">
        <f t="shared" si="70"/>
        <v>0</v>
      </c>
      <c r="I92" s="53">
        <f t="shared" si="70"/>
        <v>0</v>
      </c>
      <c r="J92" s="53">
        <f t="shared" si="70"/>
        <v>0</v>
      </c>
      <c r="K92" s="53">
        <f t="shared" si="70"/>
        <v>0</v>
      </c>
      <c r="L92" s="53">
        <f t="shared" si="70"/>
        <v>0</v>
      </c>
      <c r="M92" s="52">
        <f t="shared" si="69"/>
        <v>0</v>
      </c>
    </row>
    <row r="93" spans="2:13" s="3" customForma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 s="3" customForma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 s="3" customForma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 s="3" customForma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4" s="3" customFormat="1" x14ac:dyDescent="0.25">
      <c r="B97" s="6" t="s">
        <v>44</v>
      </c>
      <c r="C97" s="54">
        <f>+C16</f>
        <v>0</v>
      </c>
      <c r="D97" s="54">
        <f t="shared" ref="D97:L97" si="71">+D16</f>
        <v>0</v>
      </c>
      <c r="E97" s="54">
        <f t="shared" si="71"/>
        <v>49.080574038078112</v>
      </c>
      <c r="F97" s="54">
        <f t="shared" si="71"/>
        <v>229.09098909147099</v>
      </c>
      <c r="G97" s="54">
        <f t="shared" si="71"/>
        <v>451.82821349233541</v>
      </c>
      <c r="H97" s="54">
        <f t="shared" si="71"/>
        <v>575.64373830386887</v>
      </c>
      <c r="I97" s="54">
        <f t="shared" si="71"/>
        <v>732.84066228531583</v>
      </c>
      <c r="J97" s="54">
        <f t="shared" si="71"/>
        <v>863.10977644814955</v>
      </c>
      <c r="K97" s="54">
        <f t="shared" si="71"/>
        <v>1005.1114599259492</v>
      </c>
      <c r="L97" s="54">
        <f t="shared" si="71"/>
        <v>1093.294586414833</v>
      </c>
      <c r="M97" s="6"/>
    </row>
    <row r="98" spans="2:14" s="3" customFormat="1" x14ac:dyDescent="0.25">
      <c r="B98" s="6"/>
      <c r="C98" s="54">
        <f>+C17</f>
        <v>0</v>
      </c>
      <c r="D98" s="54">
        <f t="shared" ref="D98:L98" si="72">+D17</f>
        <v>0</v>
      </c>
      <c r="E98" s="54">
        <f t="shared" si="72"/>
        <v>21.138595465222267</v>
      </c>
      <c r="F98" s="54">
        <f t="shared" si="72"/>
        <v>86.782703960893201</v>
      </c>
      <c r="G98" s="54">
        <f t="shared" si="72"/>
        <v>142.61662779415647</v>
      </c>
      <c r="H98" s="54">
        <f t="shared" si="72"/>
        <v>190.66072828165676</v>
      </c>
      <c r="I98" s="54">
        <f t="shared" si="72"/>
        <v>232.41936023919996</v>
      </c>
      <c r="J98" s="54">
        <f t="shared" si="72"/>
        <v>269.0351879302649</v>
      </c>
      <c r="K98" s="54">
        <f t="shared" si="72"/>
        <v>301.39136145872396</v>
      </c>
      <c r="L98" s="54">
        <f t="shared" si="72"/>
        <v>355.95543486988333</v>
      </c>
      <c r="M98" s="6"/>
    </row>
    <row r="99" spans="2:14" s="3" customFormat="1" x14ac:dyDescent="0.25">
      <c r="B99" s="6"/>
      <c r="C99" s="54">
        <f>+C18</f>
        <v>29.293985815132999</v>
      </c>
      <c r="D99" s="54">
        <f t="shared" ref="D99:L99" si="73">+D18</f>
        <v>61.479963048439117</v>
      </c>
      <c r="E99" s="54">
        <f t="shared" si="73"/>
        <v>147.40434514476328</v>
      </c>
      <c r="F99" s="54">
        <f t="shared" si="73"/>
        <v>202.21103349807112</v>
      </c>
      <c r="G99" s="54">
        <f t="shared" si="73"/>
        <v>246.02215651226732</v>
      </c>
      <c r="H99" s="54">
        <f t="shared" si="73"/>
        <v>278.94210949627995</v>
      </c>
      <c r="I99" s="54">
        <f t="shared" si="73"/>
        <v>306.06071735578951</v>
      </c>
      <c r="J99" s="54">
        <f t="shared" si="73"/>
        <v>335.45573619680874</v>
      </c>
      <c r="K99" s="54">
        <f t="shared" si="73"/>
        <v>358.19485084885315</v>
      </c>
      <c r="L99" s="54">
        <f t="shared" si="73"/>
        <v>392.93510208359481</v>
      </c>
      <c r="M99" s="6"/>
    </row>
    <row r="100" spans="2:14" s="3" customFormat="1" x14ac:dyDescent="0.25">
      <c r="B100" s="6" t="s">
        <v>22</v>
      </c>
      <c r="C100" s="55">
        <f>+C76</f>
        <v>0</v>
      </c>
      <c r="D100" s="55">
        <f t="shared" ref="D100:L100" si="74">+D76</f>
        <v>0</v>
      </c>
      <c r="E100" s="55">
        <f t="shared" si="74"/>
        <v>0</v>
      </c>
      <c r="F100" s="55">
        <f t="shared" si="74"/>
        <v>0</v>
      </c>
      <c r="G100" s="55">
        <f t="shared" si="74"/>
        <v>0</v>
      </c>
      <c r="H100" s="55">
        <f t="shared" si="74"/>
        <v>0</v>
      </c>
      <c r="I100" s="55">
        <f t="shared" si="74"/>
        <v>0</v>
      </c>
      <c r="J100" s="55">
        <f t="shared" si="74"/>
        <v>0</v>
      </c>
      <c r="K100" s="55">
        <f t="shared" si="74"/>
        <v>0</v>
      </c>
      <c r="L100" s="55">
        <f t="shared" si="74"/>
        <v>0</v>
      </c>
      <c r="M100" s="55">
        <f>SUM(C100:L100)</f>
        <v>0</v>
      </c>
    </row>
    <row r="101" spans="2:14" s="3" customFormat="1" x14ac:dyDescent="0.25">
      <c r="B101" s="6"/>
      <c r="C101" s="55">
        <f>+C84</f>
        <v>0</v>
      </c>
      <c r="D101" s="55">
        <f t="shared" ref="D101:L101" si="75">+D84</f>
        <v>0</v>
      </c>
      <c r="E101" s="55">
        <f t="shared" si="75"/>
        <v>0</v>
      </c>
      <c r="F101" s="55">
        <f t="shared" si="75"/>
        <v>0</v>
      </c>
      <c r="G101" s="55">
        <f t="shared" si="75"/>
        <v>0</v>
      </c>
      <c r="H101" s="55">
        <f t="shared" si="75"/>
        <v>0</v>
      </c>
      <c r="I101" s="55">
        <f t="shared" si="75"/>
        <v>0</v>
      </c>
      <c r="J101" s="55">
        <f t="shared" si="75"/>
        <v>0</v>
      </c>
      <c r="K101" s="55">
        <f t="shared" si="75"/>
        <v>0</v>
      </c>
      <c r="L101" s="55">
        <f t="shared" si="75"/>
        <v>0</v>
      </c>
      <c r="M101" s="55">
        <f t="shared" ref="M101:M102" si="76">SUM(C101:L101)</f>
        <v>0</v>
      </c>
    </row>
    <row r="102" spans="2:14" s="3" customFormat="1" x14ac:dyDescent="0.25">
      <c r="B102" s="6"/>
      <c r="C102" s="55">
        <f>+C92</f>
        <v>0</v>
      </c>
      <c r="D102" s="55">
        <f t="shared" ref="D102:L102" si="77">+D92</f>
        <v>0</v>
      </c>
      <c r="E102" s="55">
        <f t="shared" si="77"/>
        <v>0</v>
      </c>
      <c r="F102" s="55">
        <f t="shared" si="77"/>
        <v>0</v>
      </c>
      <c r="G102" s="55">
        <f t="shared" si="77"/>
        <v>0</v>
      </c>
      <c r="H102" s="55">
        <f t="shared" si="77"/>
        <v>0</v>
      </c>
      <c r="I102" s="55">
        <f t="shared" si="77"/>
        <v>0</v>
      </c>
      <c r="J102" s="55">
        <f t="shared" si="77"/>
        <v>0</v>
      </c>
      <c r="K102" s="55">
        <f t="shared" si="77"/>
        <v>0</v>
      </c>
      <c r="L102" s="55">
        <f t="shared" si="77"/>
        <v>0</v>
      </c>
      <c r="M102" s="55">
        <f t="shared" si="76"/>
        <v>0</v>
      </c>
    </row>
    <row r="103" spans="2:14" s="3" customFormat="1" x14ac:dyDescent="0.25">
      <c r="B103" s="6" t="s">
        <v>45</v>
      </c>
      <c r="C103" s="55">
        <f>+C97-C100</f>
        <v>0</v>
      </c>
      <c r="D103" s="55">
        <f t="shared" ref="D103:L103" si="78">+D97-D100</f>
        <v>0</v>
      </c>
      <c r="E103" s="55">
        <f t="shared" si="78"/>
        <v>49.080574038078112</v>
      </c>
      <c r="F103" s="55">
        <f t="shared" si="78"/>
        <v>229.09098909147099</v>
      </c>
      <c r="G103" s="55">
        <f t="shared" si="78"/>
        <v>451.82821349233541</v>
      </c>
      <c r="H103" s="55">
        <f t="shared" si="78"/>
        <v>575.64373830386887</v>
      </c>
      <c r="I103" s="55">
        <f t="shared" si="78"/>
        <v>732.84066228531583</v>
      </c>
      <c r="J103" s="55">
        <f t="shared" si="78"/>
        <v>863.10977644814955</v>
      </c>
      <c r="K103" s="55">
        <f t="shared" si="78"/>
        <v>1005.1114599259492</v>
      </c>
      <c r="L103" s="55">
        <f t="shared" si="78"/>
        <v>1093.294586414833</v>
      </c>
      <c r="M103" s="55"/>
    </row>
    <row r="104" spans="2:14" s="3" customFormat="1" x14ac:dyDescent="0.25">
      <c r="B104" s="6"/>
      <c r="C104" s="55">
        <f t="shared" ref="C104:L105" si="79">+C98-C101</f>
        <v>0</v>
      </c>
      <c r="D104" s="55">
        <f t="shared" si="79"/>
        <v>0</v>
      </c>
      <c r="E104" s="55">
        <f t="shared" si="79"/>
        <v>21.138595465222267</v>
      </c>
      <c r="F104" s="55">
        <f t="shared" si="79"/>
        <v>86.782703960893201</v>
      </c>
      <c r="G104" s="55">
        <f t="shared" si="79"/>
        <v>142.61662779415647</v>
      </c>
      <c r="H104" s="55">
        <f t="shared" si="79"/>
        <v>190.66072828165676</v>
      </c>
      <c r="I104" s="55">
        <f t="shared" si="79"/>
        <v>232.41936023919996</v>
      </c>
      <c r="J104" s="55">
        <f t="shared" si="79"/>
        <v>269.0351879302649</v>
      </c>
      <c r="K104" s="55">
        <f t="shared" si="79"/>
        <v>301.39136145872396</v>
      </c>
      <c r="L104" s="55">
        <f t="shared" si="79"/>
        <v>355.95543486988333</v>
      </c>
      <c r="M104" s="55"/>
    </row>
    <row r="105" spans="2:14" s="3" customFormat="1" x14ac:dyDescent="0.25">
      <c r="B105" s="6"/>
      <c r="C105" s="55">
        <f t="shared" si="79"/>
        <v>29.293985815132999</v>
      </c>
      <c r="D105" s="55">
        <f t="shared" si="79"/>
        <v>61.479963048439117</v>
      </c>
      <c r="E105" s="55">
        <f t="shared" si="79"/>
        <v>147.40434514476328</v>
      </c>
      <c r="F105" s="55">
        <f t="shared" si="79"/>
        <v>202.21103349807112</v>
      </c>
      <c r="G105" s="55">
        <f t="shared" si="79"/>
        <v>246.02215651226732</v>
      </c>
      <c r="H105" s="55">
        <f t="shared" si="79"/>
        <v>278.94210949627995</v>
      </c>
      <c r="I105" s="55">
        <f t="shared" si="79"/>
        <v>306.06071735578951</v>
      </c>
      <c r="J105" s="55">
        <f t="shared" si="79"/>
        <v>335.45573619680874</v>
      </c>
      <c r="K105" s="55">
        <f t="shared" si="79"/>
        <v>358.19485084885315</v>
      </c>
      <c r="L105" s="55">
        <f t="shared" si="79"/>
        <v>392.93510208359481</v>
      </c>
      <c r="M105" s="55"/>
    </row>
    <row r="106" spans="2:14" s="3" customFormat="1" x14ac:dyDescent="0.25">
      <c r="B106" s="6" t="s">
        <v>46</v>
      </c>
      <c r="C106" s="6">
        <f>IF(C103&lt;0,C97,0)</f>
        <v>0</v>
      </c>
      <c r="D106" s="6">
        <f t="shared" ref="D106:L106" si="80">IF(D103&lt;0,D97,0)</f>
        <v>0</v>
      </c>
      <c r="E106" s="6">
        <f t="shared" si="80"/>
        <v>0</v>
      </c>
      <c r="F106" s="6">
        <f t="shared" si="80"/>
        <v>0</v>
      </c>
      <c r="G106" s="6">
        <f t="shared" si="80"/>
        <v>0</v>
      </c>
      <c r="H106" s="6">
        <f t="shared" si="80"/>
        <v>0</v>
      </c>
      <c r="I106" s="6">
        <f t="shared" si="80"/>
        <v>0</v>
      </c>
      <c r="J106" s="6">
        <f t="shared" si="80"/>
        <v>0</v>
      </c>
      <c r="K106" s="6">
        <f t="shared" si="80"/>
        <v>0</v>
      </c>
      <c r="L106" s="6">
        <f t="shared" si="80"/>
        <v>0</v>
      </c>
      <c r="M106" s="6">
        <f>SUM(C106:L106)</f>
        <v>0</v>
      </c>
      <c r="N106" s="56">
        <f>+M100-M106</f>
        <v>0</v>
      </c>
    </row>
    <row r="107" spans="2:14" s="3" customFormat="1" x14ac:dyDescent="0.25">
      <c r="B107" s="6"/>
      <c r="C107" s="6">
        <f t="shared" ref="C107:L108" si="81">IF(C104&lt;0,C98,0)</f>
        <v>0</v>
      </c>
      <c r="D107" s="6">
        <f t="shared" si="81"/>
        <v>0</v>
      </c>
      <c r="E107" s="6">
        <f t="shared" si="81"/>
        <v>0</v>
      </c>
      <c r="F107" s="6">
        <f t="shared" si="81"/>
        <v>0</v>
      </c>
      <c r="G107" s="6">
        <f t="shared" si="81"/>
        <v>0</v>
      </c>
      <c r="H107" s="6">
        <f t="shared" si="81"/>
        <v>0</v>
      </c>
      <c r="I107" s="6">
        <f t="shared" si="81"/>
        <v>0</v>
      </c>
      <c r="J107" s="6">
        <f t="shared" si="81"/>
        <v>0</v>
      </c>
      <c r="K107" s="6">
        <f t="shared" si="81"/>
        <v>0</v>
      </c>
      <c r="L107" s="6">
        <f t="shared" si="81"/>
        <v>0</v>
      </c>
      <c r="M107" s="6">
        <f t="shared" ref="M107:M108" si="82">SUM(C107:L107)</f>
        <v>0</v>
      </c>
      <c r="N107" s="56">
        <f t="shared" ref="N107:N108" si="83">+M101-M107</f>
        <v>0</v>
      </c>
    </row>
    <row r="108" spans="2:14" s="3" customFormat="1" x14ac:dyDescent="0.25">
      <c r="B108" s="6"/>
      <c r="C108" s="6">
        <f t="shared" si="81"/>
        <v>0</v>
      </c>
      <c r="D108" s="6">
        <f t="shared" si="81"/>
        <v>0</v>
      </c>
      <c r="E108" s="6">
        <f t="shared" si="81"/>
        <v>0</v>
      </c>
      <c r="F108" s="6">
        <f t="shared" si="81"/>
        <v>0</v>
      </c>
      <c r="G108" s="6">
        <f t="shared" si="81"/>
        <v>0</v>
      </c>
      <c r="H108" s="6">
        <f t="shared" si="81"/>
        <v>0</v>
      </c>
      <c r="I108" s="6">
        <f t="shared" si="81"/>
        <v>0</v>
      </c>
      <c r="J108" s="6">
        <f t="shared" si="81"/>
        <v>0</v>
      </c>
      <c r="K108" s="6">
        <f t="shared" si="81"/>
        <v>0</v>
      </c>
      <c r="L108" s="6">
        <f t="shared" si="81"/>
        <v>0</v>
      </c>
      <c r="M108" s="6">
        <f t="shared" si="82"/>
        <v>0</v>
      </c>
      <c r="N108" s="56">
        <f t="shared" si="83"/>
        <v>0</v>
      </c>
    </row>
    <row r="109" spans="2:14" s="3" customFormat="1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4" s="3" customFormat="1" x14ac:dyDescent="0.25">
      <c r="B110" s="6"/>
      <c r="C110" s="51" t="str">
        <f>IF(C106=0,C73,"")</f>
        <v/>
      </c>
      <c r="D110" s="51" t="str">
        <f t="shared" ref="D110:L110" si="84">IF(D106=0,D73,"")</f>
        <v/>
      </c>
      <c r="E110" s="51" t="str">
        <f t="shared" si="84"/>
        <v/>
      </c>
      <c r="F110" s="51" t="str">
        <f t="shared" si="84"/>
        <v/>
      </c>
      <c r="G110" s="51" t="str">
        <f t="shared" si="84"/>
        <v/>
      </c>
      <c r="H110" s="51" t="str">
        <f t="shared" si="84"/>
        <v/>
      </c>
      <c r="I110" s="51" t="str">
        <f t="shared" si="84"/>
        <v/>
      </c>
      <c r="J110" s="51" t="str">
        <f t="shared" si="84"/>
        <v/>
      </c>
      <c r="K110" s="51" t="str">
        <f t="shared" si="84"/>
        <v/>
      </c>
      <c r="L110" s="51" t="str">
        <f t="shared" si="84"/>
        <v/>
      </c>
      <c r="M110" s="52">
        <f>SUM(C110:L110)</f>
        <v>0</v>
      </c>
    </row>
    <row r="111" spans="2:14" s="3" customFormat="1" x14ac:dyDescent="0.25">
      <c r="B111" s="6"/>
      <c r="C111" s="51" t="str">
        <f>IF(C107=0,C81,"")</f>
        <v/>
      </c>
      <c r="D111" s="51" t="str">
        <f t="shared" ref="D111:L111" si="85">IF(D107=0,D81,"")</f>
        <v/>
      </c>
      <c r="E111" s="51" t="str">
        <f t="shared" si="85"/>
        <v/>
      </c>
      <c r="F111" s="51" t="str">
        <f t="shared" si="85"/>
        <v/>
      </c>
      <c r="G111" s="51" t="str">
        <f t="shared" si="85"/>
        <v/>
      </c>
      <c r="H111" s="51" t="str">
        <f t="shared" si="85"/>
        <v/>
      </c>
      <c r="I111" s="51" t="str">
        <f t="shared" si="85"/>
        <v/>
      </c>
      <c r="J111" s="51" t="str">
        <f t="shared" si="85"/>
        <v/>
      </c>
      <c r="K111" s="51" t="str">
        <f t="shared" si="85"/>
        <v/>
      </c>
      <c r="L111" s="51" t="str">
        <f t="shared" si="85"/>
        <v/>
      </c>
      <c r="M111" s="52">
        <f t="shared" ref="M111:M112" si="86">SUM(C111:L111)</f>
        <v>0</v>
      </c>
    </row>
    <row r="112" spans="2:14" s="3" customFormat="1" x14ac:dyDescent="0.25">
      <c r="B112" s="6"/>
      <c r="C112" s="51" t="str">
        <f>IF(C108=0,C89,"")</f>
        <v/>
      </c>
      <c r="D112" s="51" t="str">
        <f t="shared" ref="D112:L112" si="87">IF(D108=0,D89,"")</f>
        <v/>
      </c>
      <c r="E112" s="51" t="str">
        <f t="shared" si="87"/>
        <v/>
      </c>
      <c r="F112" s="51" t="str">
        <f t="shared" si="87"/>
        <v/>
      </c>
      <c r="G112" s="51" t="str">
        <f t="shared" si="87"/>
        <v/>
      </c>
      <c r="H112" s="51" t="str">
        <f t="shared" si="87"/>
        <v/>
      </c>
      <c r="I112" s="51" t="str">
        <f t="shared" si="87"/>
        <v/>
      </c>
      <c r="J112" s="51" t="str">
        <f t="shared" si="87"/>
        <v/>
      </c>
      <c r="K112" s="51" t="str">
        <f t="shared" si="87"/>
        <v/>
      </c>
      <c r="L112" s="51" t="str">
        <f t="shared" si="87"/>
        <v/>
      </c>
      <c r="M112" s="52">
        <f t="shared" si="86"/>
        <v>0</v>
      </c>
    </row>
    <row r="113" spans="2:14" s="3" customFormat="1" x14ac:dyDescent="0.25">
      <c r="B113" s="6" t="s">
        <v>48</v>
      </c>
      <c r="C113" s="51">
        <f>IFERROR(C110/$M110,0)</f>
        <v>0</v>
      </c>
      <c r="D113" s="51">
        <f t="shared" ref="D113:L113" si="88">IFERROR(D110/$M110,0)</f>
        <v>0</v>
      </c>
      <c r="E113" s="51">
        <f t="shared" si="88"/>
        <v>0</v>
      </c>
      <c r="F113" s="51">
        <f t="shared" si="88"/>
        <v>0</v>
      </c>
      <c r="G113" s="51">
        <f t="shared" si="88"/>
        <v>0</v>
      </c>
      <c r="H113" s="51">
        <f t="shared" si="88"/>
        <v>0</v>
      </c>
      <c r="I113" s="51">
        <f t="shared" si="88"/>
        <v>0</v>
      </c>
      <c r="J113" s="51">
        <f t="shared" si="88"/>
        <v>0</v>
      </c>
      <c r="K113" s="51">
        <f t="shared" si="88"/>
        <v>0</v>
      </c>
      <c r="L113" s="51">
        <f t="shared" si="88"/>
        <v>0</v>
      </c>
      <c r="M113" s="6"/>
    </row>
    <row r="114" spans="2:14" s="3" customFormat="1" x14ac:dyDescent="0.25">
      <c r="B114" s="6"/>
      <c r="C114" s="51">
        <f t="shared" ref="C114:L115" si="89">IFERROR(C111/$M111,0)</f>
        <v>0</v>
      </c>
      <c r="D114" s="51">
        <f t="shared" si="89"/>
        <v>0</v>
      </c>
      <c r="E114" s="51">
        <f t="shared" si="89"/>
        <v>0</v>
      </c>
      <c r="F114" s="51">
        <f t="shared" si="89"/>
        <v>0</v>
      </c>
      <c r="G114" s="51">
        <f t="shared" si="89"/>
        <v>0</v>
      </c>
      <c r="H114" s="51">
        <f t="shared" si="89"/>
        <v>0</v>
      </c>
      <c r="I114" s="51">
        <f t="shared" si="89"/>
        <v>0</v>
      </c>
      <c r="J114" s="51">
        <f t="shared" si="89"/>
        <v>0</v>
      </c>
      <c r="K114" s="51">
        <f t="shared" si="89"/>
        <v>0</v>
      </c>
      <c r="L114" s="51">
        <f t="shared" si="89"/>
        <v>0</v>
      </c>
      <c r="M114" s="6"/>
    </row>
    <row r="115" spans="2:14" s="3" customFormat="1" x14ac:dyDescent="0.25">
      <c r="B115" s="6"/>
      <c r="C115" s="51">
        <f t="shared" si="89"/>
        <v>0</v>
      </c>
      <c r="D115" s="51">
        <f t="shared" si="89"/>
        <v>0</v>
      </c>
      <c r="E115" s="51">
        <f t="shared" si="89"/>
        <v>0</v>
      </c>
      <c r="F115" s="51">
        <f t="shared" si="89"/>
        <v>0</v>
      </c>
      <c r="G115" s="51">
        <f t="shared" si="89"/>
        <v>0</v>
      </c>
      <c r="H115" s="51">
        <f t="shared" si="89"/>
        <v>0</v>
      </c>
      <c r="I115" s="51">
        <f t="shared" si="89"/>
        <v>0</v>
      </c>
      <c r="J115" s="51">
        <f t="shared" si="89"/>
        <v>0</v>
      </c>
      <c r="K115" s="51">
        <f t="shared" si="89"/>
        <v>0</v>
      </c>
      <c r="L115" s="51">
        <f t="shared" si="89"/>
        <v>0</v>
      </c>
      <c r="M115" s="6"/>
    </row>
    <row r="116" spans="2:14" s="3" customFormat="1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4" s="3" customFormat="1" x14ac:dyDescent="0.25">
      <c r="B117" s="6" t="s">
        <v>49</v>
      </c>
      <c r="C117" s="55">
        <f>+C113*$N106</f>
        <v>0</v>
      </c>
      <c r="D117" s="55">
        <f t="shared" ref="D117:L117" si="90">+D113*$N106</f>
        <v>0</v>
      </c>
      <c r="E117" s="55">
        <f t="shared" si="90"/>
        <v>0</v>
      </c>
      <c r="F117" s="55">
        <f t="shared" si="90"/>
        <v>0</v>
      </c>
      <c r="G117" s="55">
        <f t="shared" si="90"/>
        <v>0</v>
      </c>
      <c r="H117" s="55">
        <f t="shared" si="90"/>
        <v>0</v>
      </c>
      <c r="I117" s="55">
        <f t="shared" si="90"/>
        <v>0</v>
      </c>
      <c r="J117" s="55">
        <f t="shared" si="90"/>
        <v>0</v>
      </c>
      <c r="K117" s="55">
        <f t="shared" si="90"/>
        <v>0</v>
      </c>
      <c r="L117" s="55">
        <f t="shared" si="90"/>
        <v>0</v>
      </c>
      <c r="M117" s="55">
        <f>SUM(C117:L117)</f>
        <v>0</v>
      </c>
    </row>
    <row r="118" spans="2:14" s="3" customFormat="1" x14ac:dyDescent="0.25">
      <c r="B118" s="6"/>
      <c r="C118" s="55">
        <f t="shared" ref="C118:L119" si="91">+C114*$N107</f>
        <v>0</v>
      </c>
      <c r="D118" s="55">
        <f t="shared" si="91"/>
        <v>0</v>
      </c>
      <c r="E118" s="55">
        <f t="shared" si="91"/>
        <v>0</v>
      </c>
      <c r="F118" s="55">
        <f t="shared" si="91"/>
        <v>0</v>
      </c>
      <c r="G118" s="55">
        <f t="shared" si="91"/>
        <v>0</v>
      </c>
      <c r="H118" s="55">
        <f t="shared" si="91"/>
        <v>0</v>
      </c>
      <c r="I118" s="55">
        <f t="shared" si="91"/>
        <v>0</v>
      </c>
      <c r="J118" s="55">
        <f t="shared" si="91"/>
        <v>0</v>
      </c>
      <c r="K118" s="55">
        <f t="shared" si="91"/>
        <v>0</v>
      </c>
      <c r="L118" s="55">
        <f t="shared" si="91"/>
        <v>0</v>
      </c>
      <c r="M118" s="55">
        <f t="shared" ref="M118:M119" si="92">SUM(C118:L118)</f>
        <v>0</v>
      </c>
    </row>
    <row r="119" spans="2:14" s="3" customFormat="1" x14ac:dyDescent="0.25">
      <c r="B119" s="6"/>
      <c r="C119" s="55">
        <f t="shared" si="91"/>
        <v>0</v>
      </c>
      <c r="D119" s="55">
        <f t="shared" si="91"/>
        <v>0</v>
      </c>
      <c r="E119" s="55">
        <f t="shared" si="91"/>
        <v>0</v>
      </c>
      <c r="F119" s="55">
        <f t="shared" si="91"/>
        <v>0</v>
      </c>
      <c r="G119" s="55">
        <f t="shared" si="91"/>
        <v>0</v>
      </c>
      <c r="H119" s="55">
        <f t="shared" si="91"/>
        <v>0</v>
      </c>
      <c r="I119" s="55">
        <f t="shared" si="91"/>
        <v>0</v>
      </c>
      <c r="J119" s="55">
        <f t="shared" si="91"/>
        <v>0</v>
      </c>
      <c r="K119" s="55">
        <f t="shared" si="91"/>
        <v>0</v>
      </c>
      <c r="L119" s="55">
        <f t="shared" si="91"/>
        <v>0</v>
      </c>
      <c r="M119" s="55">
        <f t="shared" si="92"/>
        <v>0</v>
      </c>
    </row>
    <row r="120" spans="2:14" s="3" customFormat="1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4" s="3" customFormat="1" x14ac:dyDescent="0.25">
      <c r="B121" s="6" t="s">
        <v>47</v>
      </c>
      <c r="C121" s="54">
        <f t="shared" ref="C121:L121" si="93">+C97-C106</f>
        <v>0</v>
      </c>
      <c r="D121" s="54">
        <f t="shared" si="93"/>
        <v>0</v>
      </c>
      <c r="E121" s="54">
        <f t="shared" si="93"/>
        <v>49.080574038078112</v>
      </c>
      <c r="F121" s="54">
        <f t="shared" si="93"/>
        <v>229.09098909147099</v>
      </c>
      <c r="G121" s="54">
        <f t="shared" si="93"/>
        <v>451.82821349233541</v>
      </c>
      <c r="H121" s="54">
        <f t="shared" si="93"/>
        <v>575.64373830386887</v>
      </c>
      <c r="I121" s="54">
        <f t="shared" si="93"/>
        <v>732.84066228531583</v>
      </c>
      <c r="J121" s="54">
        <f t="shared" si="93"/>
        <v>863.10977644814955</v>
      </c>
      <c r="K121" s="54">
        <f t="shared" si="93"/>
        <v>1005.1114599259492</v>
      </c>
      <c r="L121" s="54">
        <f t="shared" si="93"/>
        <v>1093.294586414833</v>
      </c>
      <c r="M121" s="55"/>
    </row>
    <row r="122" spans="2:14" s="3" customFormat="1" x14ac:dyDescent="0.25">
      <c r="B122" s="6"/>
      <c r="C122" s="54">
        <f t="shared" ref="C122:L122" si="94">+C98-C107</f>
        <v>0</v>
      </c>
      <c r="D122" s="54">
        <f t="shared" si="94"/>
        <v>0</v>
      </c>
      <c r="E122" s="54">
        <f t="shared" si="94"/>
        <v>21.138595465222267</v>
      </c>
      <c r="F122" s="54">
        <f t="shared" si="94"/>
        <v>86.782703960893201</v>
      </c>
      <c r="G122" s="54">
        <f t="shared" si="94"/>
        <v>142.61662779415647</v>
      </c>
      <c r="H122" s="54">
        <f t="shared" si="94"/>
        <v>190.66072828165676</v>
      </c>
      <c r="I122" s="54">
        <f t="shared" si="94"/>
        <v>232.41936023919996</v>
      </c>
      <c r="J122" s="54">
        <f t="shared" si="94"/>
        <v>269.0351879302649</v>
      </c>
      <c r="K122" s="54">
        <f t="shared" si="94"/>
        <v>301.39136145872396</v>
      </c>
      <c r="L122" s="54">
        <f t="shared" si="94"/>
        <v>355.95543486988333</v>
      </c>
      <c r="M122" s="55"/>
    </row>
    <row r="123" spans="2:14" s="3" customFormat="1" x14ac:dyDescent="0.25">
      <c r="B123" s="6"/>
      <c r="C123" s="54">
        <f t="shared" ref="C123:L123" si="95">+C99-C108</f>
        <v>29.293985815132999</v>
      </c>
      <c r="D123" s="54">
        <f t="shared" si="95"/>
        <v>61.479963048439117</v>
      </c>
      <c r="E123" s="54">
        <f t="shared" si="95"/>
        <v>147.40434514476328</v>
      </c>
      <c r="F123" s="54">
        <f t="shared" si="95"/>
        <v>202.21103349807112</v>
      </c>
      <c r="G123" s="54">
        <f t="shared" si="95"/>
        <v>246.02215651226732</v>
      </c>
      <c r="H123" s="54">
        <f t="shared" si="95"/>
        <v>278.94210949627995</v>
      </c>
      <c r="I123" s="54">
        <f t="shared" si="95"/>
        <v>306.06071735578951</v>
      </c>
      <c r="J123" s="54">
        <f t="shared" si="95"/>
        <v>335.45573619680874</v>
      </c>
      <c r="K123" s="54">
        <f t="shared" si="95"/>
        <v>358.19485084885315</v>
      </c>
      <c r="L123" s="54">
        <f t="shared" si="95"/>
        <v>392.93510208359481</v>
      </c>
      <c r="M123" s="55"/>
    </row>
    <row r="124" spans="2:14" s="3" customFormat="1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4" s="3" customFormat="1" x14ac:dyDescent="0.25">
      <c r="B125" s="6" t="s">
        <v>50</v>
      </c>
      <c r="C125" s="53">
        <f>IF(C121&lt;=C117,C121,0)</f>
        <v>0</v>
      </c>
      <c r="D125" s="53">
        <f t="shared" ref="D125:L125" si="96">IF(D121&lt;=D117,D121,0)</f>
        <v>0</v>
      </c>
      <c r="E125" s="53">
        <f t="shared" si="96"/>
        <v>0</v>
      </c>
      <c r="F125" s="53">
        <f t="shared" si="96"/>
        <v>0</v>
      </c>
      <c r="G125" s="53">
        <f t="shared" si="96"/>
        <v>0</v>
      </c>
      <c r="H125" s="53">
        <f t="shared" si="96"/>
        <v>0</v>
      </c>
      <c r="I125" s="53">
        <f t="shared" si="96"/>
        <v>0</v>
      </c>
      <c r="J125" s="53">
        <f t="shared" si="96"/>
        <v>0</v>
      </c>
      <c r="K125" s="53">
        <f t="shared" si="96"/>
        <v>0</v>
      </c>
      <c r="L125" s="53">
        <f t="shared" si="96"/>
        <v>0</v>
      </c>
      <c r="M125" s="55">
        <f>SUM(C125:L125)</f>
        <v>0</v>
      </c>
      <c r="N125" s="56">
        <f>+M117-M125</f>
        <v>0</v>
      </c>
    </row>
    <row r="126" spans="2:14" s="3" customFormat="1" x14ac:dyDescent="0.25">
      <c r="B126" s="6"/>
      <c r="C126" s="53">
        <f t="shared" ref="C126:L127" si="97">IF(C122&lt;=C118,C122,0)</f>
        <v>0</v>
      </c>
      <c r="D126" s="53">
        <f t="shared" si="97"/>
        <v>0</v>
      </c>
      <c r="E126" s="53">
        <f t="shared" si="97"/>
        <v>0</v>
      </c>
      <c r="F126" s="53">
        <f t="shared" si="97"/>
        <v>0</v>
      </c>
      <c r="G126" s="53">
        <f t="shared" si="97"/>
        <v>0</v>
      </c>
      <c r="H126" s="53">
        <f t="shared" si="97"/>
        <v>0</v>
      </c>
      <c r="I126" s="53">
        <f t="shared" si="97"/>
        <v>0</v>
      </c>
      <c r="J126" s="53">
        <f t="shared" si="97"/>
        <v>0</v>
      </c>
      <c r="K126" s="53">
        <f t="shared" si="97"/>
        <v>0</v>
      </c>
      <c r="L126" s="53">
        <f t="shared" si="97"/>
        <v>0</v>
      </c>
      <c r="M126" s="55">
        <f t="shared" ref="M126:M127" si="98">SUM(C126:L126)</f>
        <v>0</v>
      </c>
      <c r="N126" s="56">
        <f t="shared" ref="N126:N127" si="99">+M118-M126</f>
        <v>0</v>
      </c>
    </row>
    <row r="127" spans="2:14" s="3" customFormat="1" x14ac:dyDescent="0.25">
      <c r="B127" s="6"/>
      <c r="C127" s="53">
        <f t="shared" si="97"/>
        <v>0</v>
      </c>
      <c r="D127" s="53">
        <f t="shared" si="97"/>
        <v>0</v>
      </c>
      <c r="E127" s="53">
        <f t="shared" si="97"/>
        <v>0</v>
      </c>
      <c r="F127" s="53">
        <f t="shared" si="97"/>
        <v>0</v>
      </c>
      <c r="G127" s="53">
        <f t="shared" si="97"/>
        <v>0</v>
      </c>
      <c r="H127" s="53">
        <f t="shared" si="97"/>
        <v>0</v>
      </c>
      <c r="I127" s="53">
        <f t="shared" si="97"/>
        <v>0</v>
      </c>
      <c r="J127" s="53">
        <f t="shared" si="97"/>
        <v>0</v>
      </c>
      <c r="K127" s="53">
        <f t="shared" si="97"/>
        <v>0</v>
      </c>
      <c r="L127" s="53">
        <f t="shared" si="97"/>
        <v>0</v>
      </c>
      <c r="M127" s="55">
        <f t="shared" si="98"/>
        <v>0</v>
      </c>
      <c r="N127" s="56">
        <f t="shared" si="99"/>
        <v>0</v>
      </c>
    </row>
    <row r="128" spans="2:14" s="3" customForma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 s="3" customFormat="1" x14ac:dyDescent="0.25">
      <c r="B129" s="6" t="s">
        <v>51</v>
      </c>
      <c r="C129" s="55">
        <f>+C121-C125</f>
        <v>0</v>
      </c>
      <c r="D129" s="55">
        <f t="shared" ref="D129:L129" si="100">+D121-D125</f>
        <v>0</v>
      </c>
      <c r="E129" s="55">
        <f t="shared" si="100"/>
        <v>49.080574038078112</v>
      </c>
      <c r="F129" s="55">
        <f t="shared" si="100"/>
        <v>229.09098909147099</v>
      </c>
      <c r="G129" s="55">
        <f t="shared" si="100"/>
        <v>451.82821349233541</v>
      </c>
      <c r="H129" s="55">
        <f t="shared" si="100"/>
        <v>575.64373830386887</v>
      </c>
      <c r="I129" s="55">
        <f t="shared" si="100"/>
        <v>732.84066228531583</v>
      </c>
      <c r="J129" s="55">
        <f t="shared" si="100"/>
        <v>863.10977644814955</v>
      </c>
      <c r="K129" s="55">
        <f t="shared" si="100"/>
        <v>1005.1114599259492</v>
      </c>
      <c r="L129" s="55">
        <f t="shared" si="100"/>
        <v>1093.294586414833</v>
      </c>
      <c r="M129" s="6"/>
    </row>
    <row r="130" spans="2:13" s="3" customFormat="1" x14ac:dyDescent="0.25">
      <c r="B130" s="6"/>
      <c r="C130" s="55">
        <f t="shared" ref="C130:L131" si="101">+C122-C126</f>
        <v>0</v>
      </c>
      <c r="D130" s="55">
        <f t="shared" si="101"/>
        <v>0</v>
      </c>
      <c r="E130" s="55">
        <f t="shared" si="101"/>
        <v>21.138595465222267</v>
      </c>
      <c r="F130" s="55">
        <f t="shared" si="101"/>
        <v>86.782703960893201</v>
      </c>
      <c r="G130" s="55">
        <f t="shared" si="101"/>
        <v>142.61662779415647</v>
      </c>
      <c r="H130" s="55">
        <f t="shared" si="101"/>
        <v>190.66072828165676</v>
      </c>
      <c r="I130" s="55">
        <f t="shared" si="101"/>
        <v>232.41936023919996</v>
      </c>
      <c r="J130" s="55">
        <f t="shared" si="101"/>
        <v>269.0351879302649</v>
      </c>
      <c r="K130" s="55">
        <f t="shared" si="101"/>
        <v>301.39136145872396</v>
      </c>
      <c r="L130" s="55">
        <f t="shared" si="101"/>
        <v>355.95543486988333</v>
      </c>
      <c r="M130" s="6"/>
    </row>
    <row r="131" spans="2:13" s="3" customFormat="1" x14ac:dyDescent="0.25">
      <c r="B131" s="6"/>
      <c r="C131" s="55">
        <f t="shared" si="101"/>
        <v>29.293985815132999</v>
      </c>
      <c r="D131" s="55">
        <f t="shared" si="101"/>
        <v>61.479963048439117</v>
      </c>
      <c r="E131" s="55">
        <f t="shared" si="101"/>
        <v>147.40434514476328</v>
      </c>
      <c r="F131" s="55">
        <f t="shared" si="101"/>
        <v>202.21103349807112</v>
      </c>
      <c r="G131" s="55">
        <f t="shared" si="101"/>
        <v>246.02215651226732</v>
      </c>
      <c r="H131" s="55">
        <f t="shared" si="101"/>
        <v>278.94210949627995</v>
      </c>
      <c r="I131" s="55">
        <f t="shared" si="101"/>
        <v>306.06071735578951</v>
      </c>
      <c r="J131" s="55">
        <f t="shared" si="101"/>
        <v>335.45573619680874</v>
      </c>
      <c r="K131" s="55">
        <f t="shared" si="101"/>
        <v>358.19485084885315</v>
      </c>
      <c r="L131" s="55">
        <f t="shared" si="101"/>
        <v>392.93510208359481</v>
      </c>
      <c r="M131" s="6"/>
    </row>
    <row r="132" spans="2:13" s="3" customFormat="1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 s="3" customFormat="1" x14ac:dyDescent="0.25">
      <c r="B133" s="6" t="s">
        <v>52</v>
      </c>
      <c r="C133" s="51" t="str">
        <f>IF(C129&gt;0,C73,"")</f>
        <v/>
      </c>
      <c r="D133" s="51" t="str">
        <f t="shared" ref="D133:L133" si="102">IF(D129&gt;0,D73,"")</f>
        <v/>
      </c>
      <c r="E133" s="51" t="str">
        <f t="shared" si="102"/>
        <v/>
      </c>
      <c r="F133" s="51" t="str">
        <f t="shared" si="102"/>
        <v/>
      </c>
      <c r="G133" s="51" t="str">
        <f t="shared" si="102"/>
        <v/>
      </c>
      <c r="H133" s="51" t="str">
        <f t="shared" si="102"/>
        <v/>
      </c>
      <c r="I133" s="51" t="str">
        <f t="shared" si="102"/>
        <v/>
      </c>
      <c r="J133" s="51" t="str">
        <f t="shared" si="102"/>
        <v/>
      </c>
      <c r="K133" s="51" t="str">
        <f t="shared" si="102"/>
        <v/>
      </c>
      <c r="L133" s="51" t="str">
        <f t="shared" si="102"/>
        <v/>
      </c>
      <c r="M133" s="51">
        <f>SUM(C133:L133)</f>
        <v>0</v>
      </c>
    </row>
    <row r="134" spans="2:13" s="3" customFormat="1" x14ac:dyDescent="0.25">
      <c r="B134" s="6"/>
      <c r="C134" s="51" t="str">
        <f>IF(C130&gt;0,C81,"")</f>
        <v/>
      </c>
      <c r="D134" s="51" t="str">
        <f t="shared" ref="D134:L134" si="103">IF(D130&gt;0,D81,"")</f>
        <v/>
      </c>
      <c r="E134" s="51" t="str">
        <f t="shared" si="103"/>
        <v/>
      </c>
      <c r="F134" s="51" t="str">
        <f t="shared" si="103"/>
        <v/>
      </c>
      <c r="G134" s="51" t="str">
        <f t="shared" si="103"/>
        <v/>
      </c>
      <c r="H134" s="51" t="str">
        <f t="shared" si="103"/>
        <v/>
      </c>
      <c r="I134" s="51" t="str">
        <f t="shared" si="103"/>
        <v/>
      </c>
      <c r="J134" s="51" t="str">
        <f t="shared" si="103"/>
        <v/>
      </c>
      <c r="K134" s="51" t="str">
        <f t="shared" si="103"/>
        <v/>
      </c>
      <c r="L134" s="51" t="str">
        <f t="shared" si="103"/>
        <v/>
      </c>
      <c r="M134" s="51">
        <f t="shared" ref="M134:M135" si="104">SUM(C134:L134)</f>
        <v>0</v>
      </c>
    </row>
    <row r="135" spans="2:13" s="3" customFormat="1" x14ac:dyDescent="0.25">
      <c r="B135" s="6"/>
      <c r="C135" s="51" t="str">
        <f>IF(C131&gt;0,C89,"")</f>
        <v/>
      </c>
      <c r="D135" s="51" t="str">
        <f t="shared" ref="D135:L135" si="105">IF(D131&gt;0,D89,"")</f>
        <v/>
      </c>
      <c r="E135" s="51" t="str">
        <f t="shared" si="105"/>
        <v/>
      </c>
      <c r="F135" s="51" t="str">
        <f t="shared" si="105"/>
        <v/>
      </c>
      <c r="G135" s="51" t="str">
        <f t="shared" si="105"/>
        <v/>
      </c>
      <c r="H135" s="51" t="str">
        <f t="shared" si="105"/>
        <v/>
      </c>
      <c r="I135" s="51" t="str">
        <f t="shared" si="105"/>
        <v/>
      </c>
      <c r="J135" s="51" t="str">
        <f t="shared" si="105"/>
        <v/>
      </c>
      <c r="K135" s="51" t="str">
        <f t="shared" si="105"/>
        <v/>
      </c>
      <c r="L135" s="51" t="str">
        <f t="shared" si="105"/>
        <v/>
      </c>
      <c r="M135" s="51">
        <f t="shared" si="104"/>
        <v>0</v>
      </c>
    </row>
    <row r="136" spans="2:13" s="3" customFormat="1" x14ac:dyDescent="0.25">
      <c r="B136" s="6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2:13" s="3" customFormat="1" x14ac:dyDescent="0.25">
      <c r="B137" s="6"/>
      <c r="C137" s="51" t="str">
        <f>IFERROR(C133/$M133,"")</f>
        <v/>
      </c>
      <c r="D137" s="51" t="str">
        <f t="shared" ref="D137:L137" si="106">IFERROR(D133/$M133,"")</f>
        <v/>
      </c>
      <c r="E137" s="51" t="str">
        <f t="shared" si="106"/>
        <v/>
      </c>
      <c r="F137" s="51" t="str">
        <f t="shared" si="106"/>
        <v/>
      </c>
      <c r="G137" s="51" t="str">
        <f t="shared" si="106"/>
        <v/>
      </c>
      <c r="H137" s="51" t="str">
        <f t="shared" si="106"/>
        <v/>
      </c>
      <c r="I137" s="51" t="str">
        <f t="shared" si="106"/>
        <v/>
      </c>
      <c r="J137" s="51" t="str">
        <f t="shared" si="106"/>
        <v/>
      </c>
      <c r="K137" s="51" t="str">
        <f t="shared" si="106"/>
        <v/>
      </c>
      <c r="L137" s="51" t="str">
        <f t="shared" si="106"/>
        <v/>
      </c>
      <c r="M137" s="51"/>
    </row>
    <row r="138" spans="2:13" s="3" customFormat="1" x14ac:dyDescent="0.25">
      <c r="B138" s="6"/>
      <c r="C138" s="51" t="str">
        <f t="shared" ref="C138:L139" si="107">IFERROR(C134/$M134,"")</f>
        <v/>
      </c>
      <c r="D138" s="51" t="str">
        <f t="shared" si="107"/>
        <v/>
      </c>
      <c r="E138" s="51" t="str">
        <f t="shared" si="107"/>
        <v/>
      </c>
      <c r="F138" s="51" t="str">
        <f t="shared" si="107"/>
        <v/>
      </c>
      <c r="G138" s="51" t="str">
        <f t="shared" si="107"/>
        <v/>
      </c>
      <c r="H138" s="51" t="str">
        <f t="shared" si="107"/>
        <v/>
      </c>
      <c r="I138" s="51" t="str">
        <f t="shared" si="107"/>
        <v/>
      </c>
      <c r="J138" s="51" t="str">
        <f t="shared" si="107"/>
        <v/>
      </c>
      <c r="K138" s="51" t="str">
        <f t="shared" si="107"/>
        <v/>
      </c>
      <c r="L138" s="51" t="str">
        <f t="shared" si="107"/>
        <v/>
      </c>
      <c r="M138" s="51"/>
    </row>
    <row r="139" spans="2:13" s="3" customFormat="1" x14ac:dyDescent="0.25">
      <c r="B139" s="6"/>
      <c r="C139" s="51" t="str">
        <f t="shared" si="107"/>
        <v/>
      </c>
      <c r="D139" s="51" t="str">
        <f t="shared" si="107"/>
        <v/>
      </c>
      <c r="E139" s="51" t="str">
        <f t="shared" si="107"/>
        <v/>
      </c>
      <c r="F139" s="51" t="str">
        <f t="shared" si="107"/>
        <v/>
      </c>
      <c r="G139" s="51" t="str">
        <f t="shared" si="107"/>
        <v/>
      </c>
      <c r="H139" s="51" t="str">
        <f t="shared" si="107"/>
        <v/>
      </c>
      <c r="I139" s="51" t="str">
        <f t="shared" si="107"/>
        <v/>
      </c>
      <c r="J139" s="51" t="str">
        <f t="shared" si="107"/>
        <v/>
      </c>
      <c r="K139" s="51" t="str">
        <f t="shared" si="107"/>
        <v/>
      </c>
      <c r="L139" s="51" t="str">
        <f t="shared" si="107"/>
        <v/>
      </c>
      <c r="M139" s="51"/>
    </row>
    <row r="140" spans="2:13" s="3" customFormat="1" x14ac:dyDescent="0.25">
      <c r="B140" s="6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3" customFormat="1" x14ac:dyDescent="0.25">
      <c r="B141" s="6" t="s">
        <v>67</v>
      </c>
      <c r="C141" s="51">
        <f>IFERROR(C137*$N125,0)</f>
        <v>0</v>
      </c>
      <c r="D141" s="51">
        <f t="shared" ref="D141:L141" si="108">IFERROR(D137*$N125,0)</f>
        <v>0</v>
      </c>
      <c r="E141" s="51">
        <f t="shared" si="108"/>
        <v>0</v>
      </c>
      <c r="F141" s="51">
        <f t="shared" si="108"/>
        <v>0</v>
      </c>
      <c r="G141" s="51">
        <f t="shared" si="108"/>
        <v>0</v>
      </c>
      <c r="H141" s="51">
        <f t="shared" si="108"/>
        <v>0</v>
      </c>
      <c r="I141" s="51">
        <f t="shared" si="108"/>
        <v>0</v>
      </c>
      <c r="J141" s="51">
        <f t="shared" si="108"/>
        <v>0</v>
      </c>
      <c r="K141" s="51">
        <f t="shared" si="108"/>
        <v>0</v>
      </c>
      <c r="L141" s="51">
        <f t="shared" si="108"/>
        <v>0</v>
      </c>
      <c r="M141" s="51"/>
    </row>
    <row r="142" spans="2:13" s="3" customFormat="1" x14ac:dyDescent="0.25">
      <c r="B142" s="6"/>
      <c r="C142" s="51">
        <f t="shared" ref="C142:L143" si="109">IFERROR(C138*$N126,0)</f>
        <v>0</v>
      </c>
      <c r="D142" s="51">
        <f t="shared" si="109"/>
        <v>0</v>
      </c>
      <c r="E142" s="51">
        <f t="shared" si="109"/>
        <v>0</v>
      </c>
      <c r="F142" s="51">
        <f t="shared" si="109"/>
        <v>0</v>
      </c>
      <c r="G142" s="51">
        <f t="shared" si="109"/>
        <v>0</v>
      </c>
      <c r="H142" s="51">
        <f t="shared" si="109"/>
        <v>0</v>
      </c>
      <c r="I142" s="51">
        <f t="shared" si="109"/>
        <v>0</v>
      </c>
      <c r="J142" s="51">
        <f t="shared" si="109"/>
        <v>0</v>
      </c>
      <c r="K142" s="51">
        <f t="shared" si="109"/>
        <v>0</v>
      </c>
      <c r="L142" s="51">
        <f t="shared" si="109"/>
        <v>0</v>
      </c>
      <c r="M142" s="51"/>
    </row>
    <row r="143" spans="2:13" s="3" customFormat="1" x14ac:dyDescent="0.25">
      <c r="B143" s="6"/>
      <c r="C143" s="51">
        <f t="shared" si="109"/>
        <v>0</v>
      </c>
      <c r="D143" s="51">
        <f t="shared" si="109"/>
        <v>0</v>
      </c>
      <c r="E143" s="51">
        <f t="shared" si="109"/>
        <v>0</v>
      </c>
      <c r="F143" s="51">
        <f t="shared" si="109"/>
        <v>0</v>
      </c>
      <c r="G143" s="51">
        <f t="shared" si="109"/>
        <v>0</v>
      </c>
      <c r="H143" s="51">
        <f t="shared" si="109"/>
        <v>0</v>
      </c>
      <c r="I143" s="51">
        <f t="shared" si="109"/>
        <v>0</v>
      </c>
      <c r="J143" s="51">
        <f t="shared" si="109"/>
        <v>0</v>
      </c>
      <c r="K143" s="51">
        <f t="shared" si="109"/>
        <v>0</v>
      </c>
      <c r="L143" s="51">
        <f t="shared" si="109"/>
        <v>0</v>
      </c>
      <c r="M143" s="51"/>
    </row>
    <row r="144" spans="2:13" s="3" customFormat="1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4" s="3" customFormat="1" x14ac:dyDescent="0.25">
      <c r="B145" s="6" t="s">
        <v>69</v>
      </c>
      <c r="C145" s="55">
        <f>MIN(C141,C129)</f>
        <v>0</v>
      </c>
      <c r="D145" s="55">
        <f t="shared" ref="D145:L145" si="110">MIN(D141,D129)</f>
        <v>0</v>
      </c>
      <c r="E145" s="55">
        <f t="shared" si="110"/>
        <v>0</v>
      </c>
      <c r="F145" s="55">
        <f t="shared" si="110"/>
        <v>0</v>
      </c>
      <c r="G145" s="55">
        <f t="shared" si="110"/>
        <v>0</v>
      </c>
      <c r="H145" s="55">
        <f t="shared" si="110"/>
        <v>0</v>
      </c>
      <c r="I145" s="55">
        <f t="shared" si="110"/>
        <v>0</v>
      </c>
      <c r="J145" s="55">
        <f t="shared" si="110"/>
        <v>0</v>
      </c>
      <c r="K145" s="55">
        <f t="shared" si="110"/>
        <v>0</v>
      </c>
      <c r="L145" s="55">
        <f t="shared" si="110"/>
        <v>0</v>
      </c>
      <c r="M145" s="6"/>
    </row>
    <row r="146" spans="2:14" s="3" customFormat="1" x14ac:dyDescent="0.25">
      <c r="B146" s="6"/>
      <c r="C146" s="55">
        <f t="shared" ref="C146:L147" si="111">MIN(C142,C130)</f>
        <v>0</v>
      </c>
      <c r="D146" s="55">
        <f t="shared" si="111"/>
        <v>0</v>
      </c>
      <c r="E146" s="55">
        <f t="shared" si="111"/>
        <v>0</v>
      </c>
      <c r="F146" s="55">
        <f t="shared" si="111"/>
        <v>0</v>
      </c>
      <c r="G146" s="55">
        <f t="shared" si="111"/>
        <v>0</v>
      </c>
      <c r="H146" s="55">
        <f t="shared" si="111"/>
        <v>0</v>
      </c>
      <c r="I146" s="55">
        <f t="shared" si="111"/>
        <v>0</v>
      </c>
      <c r="J146" s="55">
        <f t="shared" si="111"/>
        <v>0</v>
      </c>
      <c r="K146" s="55">
        <f t="shared" si="111"/>
        <v>0</v>
      </c>
      <c r="L146" s="55">
        <f t="shared" si="111"/>
        <v>0</v>
      </c>
      <c r="M146" s="6"/>
    </row>
    <row r="147" spans="2:14" s="3" customFormat="1" x14ac:dyDescent="0.25">
      <c r="B147" s="6"/>
      <c r="C147" s="55">
        <f t="shared" si="111"/>
        <v>0</v>
      </c>
      <c r="D147" s="55">
        <f t="shared" si="111"/>
        <v>0</v>
      </c>
      <c r="E147" s="55">
        <f t="shared" si="111"/>
        <v>0</v>
      </c>
      <c r="F147" s="55">
        <f t="shared" si="111"/>
        <v>0</v>
      </c>
      <c r="G147" s="55">
        <f t="shared" si="111"/>
        <v>0</v>
      </c>
      <c r="H147" s="55">
        <f t="shared" si="111"/>
        <v>0</v>
      </c>
      <c r="I147" s="55">
        <f t="shared" si="111"/>
        <v>0</v>
      </c>
      <c r="J147" s="55">
        <f t="shared" si="111"/>
        <v>0</v>
      </c>
      <c r="K147" s="55">
        <f t="shared" si="111"/>
        <v>0</v>
      </c>
      <c r="L147" s="55">
        <f t="shared" si="111"/>
        <v>0</v>
      </c>
      <c r="M147" s="6"/>
    </row>
    <row r="148" spans="2:14" s="3" customFormat="1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4" s="3" customFormat="1" x14ac:dyDescent="0.25">
      <c r="B149" s="6" t="s">
        <v>68</v>
      </c>
      <c r="C149" s="55">
        <f>ROUND(C173+C125+C106+C153,0)</f>
        <v>0</v>
      </c>
      <c r="D149" s="55">
        <f t="shared" ref="D149:L149" si="112">ROUND(D173+D125+D106+D153,0)</f>
        <v>0</v>
      </c>
      <c r="E149" s="55">
        <f t="shared" si="112"/>
        <v>0</v>
      </c>
      <c r="F149" s="55">
        <f t="shared" si="112"/>
        <v>0</v>
      </c>
      <c r="G149" s="55">
        <f t="shared" si="112"/>
        <v>0</v>
      </c>
      <c r="H149" s="55">
        <f t="shared" si="112"/>
        <v>0</v>
      </c>
      <c r="I149" s="55">
        <f t="shared" si="112"/>
        <v>0</v>
      </c>
      <c r="J149" s="55">
        <f t="shared" si="112"/>
        <v>0</v>
      </c>
      <c r="K149" s="55">
        <f t="shared" si="112"/>
        <v>0</v>
      </c>
      <c r="L149" s="55">
        <f t="shared" si="112"/>
        <v>0</v>
      </c>
      <c r="M149" s="6"/>
    </row>
    <row r="150" spans="2:14" s="3" customFormat="1" x14ac:dyDescent="0.25">
      <c r="B150" s="6"/>
      <c r="C150" s="55">
        <f t="shared" ref="C150:L151" si="113">ROUND(C174+C126+C107+C154,0)</f>
        <v>0</v>
      </c>
      <c r="D150" s="55">
        <f t="shared" si="113"/>
        <v>0</v>
      </c>
      <c r="E150" s="55">
        <f t="shared" si="113"/>
        <v>0</v>
      </c>
      <c r="F150" s="55">
        <f t="shared" si="113"/>
        <v>0</v>
      </c>
      <c r="G150" s="55">
        <f t="shared" si="113"/>
        <v>0</v>
      </c>
      <c r="H150" s="55">
        <f t="shared" si="113"/>
        <v>0</v>
      </c>
      <c r="I150" s="55">
        <f t="shared" si="113"/>
        <v>0</v>
      </c>
      <c r="J150" s="55">
        <f t="shared" si="113"/>
        <v>0</v>
      </c>
      <c r="K150" s="55">
        <f t="shared" si="113"/>
        <v>0</v>
      </c>
      <c r="L150" s="55">
        <f t="shared" si="113"/>
        <v>0</v>
      </c>
      <c r="M150" s="6"/>
    </row>
    <row r="151" spans="2:14" s="3" customFormat="1" x14ac:dyDescent="0.25">
      <c r="B151" s="6"/>
      <c r="C151" s="55">
        <f t="shared" si="113"/>
        <v>0</v>
      </c>
      <c r="D151" s="55">
        <f t="shared" si="113"/>
        <v>0</v>
      </c>
      <c r="E151" s="55">
        <f t="shared" si="113"/>
        <v>0</v>
      </c>
      <c r="F151" s="55">
        <f t="shared" si="113"/>
        <v>0</v>
      </c>
      <c r="G151" s="55">
        <f t="shared" si="113"/>
        <v>0</v>
      </c>
      <c r="H151" s="55">
        <f t="shared" si="113"/>
        <v>0</v>
      </c>
      <c r="I151" s="55">
        <f t="shared" si="113"/>
        <v>0</v>
      </c>
      <c r="J151" s="55">
        <f t="shared" si="113"/>
        <v>0</v>
      </c>
      <c r="K151" s="55">
        <f t="shared" si="113"/>
        <v>0</v>
      </c>
      <c r="L151" s="55">
        <f t="shared" si="113"/>
        <v>0</v>
      </c>
      <c r="M151" s="6"/>
    </row>
    <row r="152" spans="2:14" s="3" customFormat="1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4" s="3" customFormat="1" x14ac:dyDescent="0.25">
      <c r="C153" s="53">
        <f>IF(C145&gt;=C129,C145,0)</f>
        <v>0</v>
      </c>
      <c r="D153" s="53">
        <f t="shared" ref="D153:L153" si="114">IF(D145&gt;=D129,D145,0)</f>
        <v>0</v>
      </c>
      <c r="E153" s="53">
        <f t="shared" si="114"/>
        <v>0</v>
      </c>
      <c r="F153" s="53">
        <f t="shared" si="114"/>
        <v>0</v>
      </c>
      <c r="G153" s="53">
        <f t="shared" si="114"/>
        <v>0</v>
      </c>
      <c r="H153" s="53">
        <f t="shared" si="114"/>
        <v>0</v>
      </c>
      <c r="I153" s="53">
        <f t="shared" si="114"/>
        <v>0</v>
      </c>
      <c r="J153" s="53">
        <f t="shared" si="114"/>
        <v>0</v>
      </c>
      <c r="K153" s="53">
        <f t="shared" si="114"/>
        <v>0</v>
      </c>
      <c r="L153" s="53">
        <f t="shared" si="114"/>
        <v>0</v>
      </c>
      <c r="M153" s="55">
        <f>SUM(C153:L153)</f>
        <v>0</v>
      </c>
      <c r="N153" s="56">
        <f>+N125-M153</f>
        <v>0</v>
      </c>
    </row>
    <row r="154" spans="2:14" s="3" customFormat="1" x14ac:dyDescent="0.25">
      <c r="B154" s="6"/>
      <c r="C154" s="53">
        <f t="shared" ref="C154:L155" si="115">IF(C146&gt;=C130,C146,0)</f>
        <v>0</v>
      </c>
      <c r="D154" s="53">
        <f t="shared" si="115"/>
        <v>0</v>
      </c>
      <c r="E154" s="53">
        <f t="shared" si="115"/>
        <v>0</v>
      </c>
      <c r="F154" s="53">
        <f t="shared" si="115"/>
        <v>0</v>
      </c>
      <c r="G154" s="53">
        <f t="shared" si="115"/>
        <v>0</v>
      </c>
      <c r="H154" s="53">
        <f t="shared" si="115"/>
        <v>0</v>
      </c>
      <c r="I154" s="53">
        <f t="shared" si="115"/>
        <v>0</v>
      </c>
      <c r="J154" s="53">
        <f t="shared" si="115"/>
        <v>0</v>
      </c>
      <c r="K154" s="53">
        <f t="shared" si="115"/>
        <v>0</v>
      </c>
      <c r="L154" s="53">
        <f t="shared" si="115"/>
        <v>0</v>
      </c>
      <c r="M154" s="55">
        <f t="shared" ref="M154:M155" si="116">SUM(C154:L154)</f>
        <v>0</v>
      </c>
      <c r="N154" s="56">
        <f t="shared" ref="N154:N155" si="117">+N126-M154</f>
        <v>0</v>
      </c>
    </row>
    <row r="155" spans="2:14" s="3" customFormat="1" x14ac:dyDescent="0.25">
      <c r="B155" s="6"/>
      <c r="C155" s="53">
        <f t="shared" si="115"/>
        <v>0</v>
      </c>
      <c r="D155" s="53">
        <f t="shared" si="115"/>
        <v>0</v>
      </c>
      <c r="E155" s="53">
        <f t="shared" si="115"/>
        <v>0</v>
      </c>
      <c r="F155" s="53">
        <f t="shared" si="115"/>
        <v>0</v>
      </c>
      <c r="G155" s="53">
        <f t="shared" si="115"/>
        <v>0</v>
      </c>
      <c r="H155" s="53">
        <f t="shared" si="115"/>
        <v>0</v>
      </c>
      <c r="I155" s="53">
        <f t="shared" si="115"/>
        <v>0</v>
      </c>
      <c r="J155" s="53">
        <f t="shared" si="115"/>
        <v>0</v>
      </c>
      <c r="K155" s="53">
        <f t="shared" si="115"/>
        <v>0</v>
      </c>
      <c r="L155" s="53">
        <f t="shared" si="115"/>
        <v>0</v>
      </c>
      <c r="M155" s="55">
        <f t="shared" si="116"/>
        <v>0</v>
      </c>
      <c r="N155" s="56">
        <f t="shared" si="117"/>
        <v>0</v>
      </c>
    </row>
    <row r="156" spans="2:14" s="3" customFormat="1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4" s="3" customFormat="1" x14ac:dyDescent="0.25">
      <c r="B157" s="6" t="s">
        <v>66</v>
      </c>
      <c r="C157" s="55">
        <f>+C129-C153</f>
        <v>0</v>
      </c>
      <c r="D157" s="55">
        <f t="shared" ref="D157:L157" si="118">+D129-D153</f>
        <v>0</v>
      </c>
      <c r="E157" s="55">
        <f t="shared" si="118"/>
        <v>49.080574038078112</v>
      </c>
      <c r="F157" s="55">
        <f t="shared" si="118"/>
        <v>229.09098909147099</v>
      </c>
      <c r="G157" s="55">
        <f t="shared" si="118"/>
        <v>451.82821349233541</v>
      </c>
      <c r="H157" s="55">
        <f t="shared" si="118"/>
        <v>575.64373830386887</v>
      </c>
      <c r="I157" s="55">
        <f t="shared" si="118"/>
        <v>732.84066228531583</v>
      </c>
      <c r="J157" s="55">
        <f t="shared" si="118"/>
        <v>863.10977644814955</v>
      </c>
      <c r="K157" s="55">
        <f t="shared" si="118"/>
        <v>1005.1114599259492</v>
      </c>
      <c r="L157" s="55">
        <f t="shared" si="118"/>
        <v>1093.294586414833</v>
      </c>
      <c r="M157" s="6"/>
    </row>
    <row r="158" spans="2:14" s="3" customFormat="1" x14ac:dyDescent="0.25">
      <c r="B158" s="6"/>
      <c r="C158" s="55">
        <f t="shared" ref="C158:L159" si="119">+C130-C154</f>
        <v>0</v>
      </c>
      <c r="D158" s="55">
        <f t="shared" si="119"/>
        <v>0</v>
      </c>
      <c r="E158" s="55">
        <f t="shared" si="119"/>
        <v>21.138595465222267</v>
      </c>
      <c r="F158" s="55">
        <f t="shared" si="119"/>
        <v>86.782703960893201</v>
      </c>
      <c r="G158" s="55">
        <f t="shared" si="119"/>
        <v>142.61662779415647</v>
      </c>
      <c r="H158" s="55">
        <f t="shared" si="119"/>
        <v>190.66072828165676</v>
      </c>
      <c r="I158" s="55">
        <f t="shared" si="119"/>
        <v>232.41936023919996</v>
      </c>
      <c r="J158" s="55">
        <f t="shared" si="119"/>
        <v>269.0351879302649</v>
      </c>
      <c r="K158" s="55">
        <f t="shared" si="119"/>
        <v>301.39136145872396</v>
      </c>
      <c r="L158" s="55">
        <f t="shared" si="119"/>
        <v>355.95543486988333</v>
      </c>
      <c r="M158" s="6"/>
    </row>
    <row r="159" spans="2:14" s="3" customFormat="1" x14ac:dyDescent="0.25">
      <c r="B159" s="6"/>
      <c r="C159" s="55">
        <f t="shared" si="119"/>
        <v>29.293985815132999</v>
      </c>
      <c r="D159" s="55">
        <f t="shared" si="119"/>
        <v>61.479963048439117</v>
      </c>
      <c r="E159" s="55">
        <f t="shared" si="119"/>
        <v>147.40434514476328</v>
      </c>
      <c r="F159" s="55">
        <f t="shared" si="119"/>
        <v>202.21103349807112</v>
      </c>
      <c r="G159" s="55">
        <f t="shared" si="119"/>
        <v>246.02215651226732</v>
      </c>
      <c r="H159" s="55">
        <f t="shared" si="119"/>
        <v>278.94210949627995</v>
      </c>
      <c r="I159" s="55">
        <f t="shared" si="119"/>
        <v>306.06071735578951</v>
      </c>
      <c r="J159" s="55">
        <f t="shared" si="119"/>
        <v>335.45573619680874</v>
      </c>
      <c r="K159" s="55">
        <f t="shared" si="119"/>
        <v>358.19485084885315</v>
      </c>
      <c r="L159" s="55">
        <f t="shared" si="119"/>
        <v>392.93510208359481</v>
      </c>
      <c r="M159" s="6"/>
    </row>
    <row r="160" spans="2:14" s="3" customFormat="1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 s="3" customFormat="1" x14ac:dyDescent="0.25">
      <c r="B161" s="6" t="s">
        <v>52</v>
      </c>
      <c r="C161" s="57" t="str">
        <f>IF(C157&gt;0,C73,"")</f>
        <v/>
      </c>
      <c r="D161" s="57" t="str">
        <f t="shared" ref="D161:L161" si="120">IF(D157&gt;0,D73,"")</f>
        <v/>
      </c>
      <c r="E161" s="57" t="str">
        <f t="shared" si="120"/>
        <v/>
      </c>
      <c r="F161" s="57" t="str">
        <f t="shared" si="120"/>
        <v/>
      </c>
      <c r="G161" s="57" t="str">
        <f t="shared" si="120"/>
        <v/>
      </c>
      <c r="H161" s="57" t="str">
        <f t="shared" si="120"/>
        <v/>
      </c>
      <c r="I161" s="57" t="str">
        <f t="shared" si="120"/>
        <v/>
      </c>
      <c r="J161" s="57" t="str">
        <f t="shared" si="120"/>
        <v/>
      </c>
      <c r="K161" s="57" t="str">
        <f t="shared" si="120"/>
        <v/>
      </c>
      <c r="L161" s="57" t="str">
        <f t="shared" si="120"/>
        <v/>
      </c>
      <c r="M161" s="58">
        <f>SUM(C161:L161)</f>
        <v>0</v>
      </c>
    </row>
    <row r="162" spans="2:13" s="3" customFormat="1" x14ac:dyDescent="0.25">
      <c r="B162" s="6"/>
      <c r="C162" s="57" t="str">
        <f>IF(C158&gt;0,C81,"")</f>
        <v/>
      </c>
      <c r="D162" s="57" t="str">
        <f t="shared" ref="D162:L162" si="121">IF(D158&gt;0,D81,"")</f>
        <v/>
      </c>
      <c r="E162" s="57" t="str">
        <f t="shared" si="121"/>
        <v/>
      </c>
      <c r="F162" s="57" t="str">
        <f t="shared" si="121"/>
        <v/>
      </c>
      <c r="G162" s="57" t="str">
        <f t="shared" si="121"/>
        <v/>
      </c>
      <c r="H162" s="57" t="str">
        <f t="shared" si="121"/>
        <v/>
      </c>
      <c r="I162" s="57" t="str">
        <f t="shared" si="121"/>
        <v/>
      </c>
      <c r="J162" s="57" t="str">
        <f t="shared" si="121"/>
        <v/>
      </c>
      <c r="K162" s="57" t="str">
        <f t="shared" si="121"/>
        <v/>
      </c>
      <c r="L162" s="57" t="str">
        <f t="shared" si="121"/>
        <v/>
      </c>
      <c r="M162" s="58">
        <f t="shared" ref="M162:M163" si="122">SUM(C162:L162)</f>
        <v>0</v>
      </c>
    </row>
    <row r="163" spans="2:13" s="3" customFormat="1" x14ac:dyDescent="0.25">
      <c r="B163" s="6"/>
      <c r="C163" s="57" t="str">
        <f>IF(C159&gt;0,C89,"")</f>
        <v/>
      </c>
      <c r="D163" s="57" t="str">
        <f t="shared" ref="D163:L163" si="123">IF(D159&gt;0,D89,"")</f>
        <v/>
      </c>
      <c r="E163" s="57" t="str">
        <f t="shared" si="123"/>
        <v/>
      </c>
      <c r="F163" s="57" t="str">
        <f t="shared" si="123"/>
        <v/>
      </c>
      <c r="G163" s="57" t="str">
        <f t="shared" si="123"/>
        <v/>
      </c>
      <c r="H163" s="57" t="str">
        <f t="shared" si="123"/>
        <v/>
      </c>
      <c r="I163" s="57" t="str">
        <f t="shared" si="123"/>
        <v/>
      </c>
      <c r="J163" s="57" t="str">
        <f t="shared" si="123"/>
        <v/>
      </c>
      <c r="K163" s="57" t="str">
        <f t="shared" si="123"/>
        <v/>
      </c>
      <c r="L163" s="57" t="str">
        <f t="shared" si="123"/>
        <v/>
      </c>
      <c r="M163" s="58">
        <f t="shared" si="122"/>
        <v>0</v>
      </c>
    </row>
    <row r="164" spans="2:13" s="3" customFormat="1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 s="3" customFormat="1" x14ac:dyDescent="0.25">
      <c r="B165" s="6"/>
      <c r="C165" s="51" t="str">
        <f>IFERROR(C161/$M161,"")</f>
        <v/>
      </c>
      <c r="D165" s="51" t="str">
        <f t="shared" ref="D165:L165" si="124">IFERROR(D161/$M161,"")</f>
        <v/>
      </c>
      <c r="E165" s="51" t="str">
        <f t="shared" si="124"/>
        <v/>
      </c>
      <c r="F165" s="51" t="str">
        <f t="shared" si="124"/>
        <v/>
      </c>
      <c r="G165" s="51" t="str">
        <f t="shared" si="124"/>
        <v/>
      </c>
      <c r="H165" s="51" t="str">
        <f t="shared" si="124"/>
        <v/>
      </c>
      <c r="I165" s="51" t="str">
        <f t="shared" si="124"/>
        <v/>
      </c>
      <c r="J165" s="51" t="str">
        <f t="shared" si="124"/>
        <v/>
      </c>
      <c r="K165" s="51" t="str">
        <f t="shared" si="124"/>
        <v/>
      </c>
      <c r="L165" s="51" t="str">
        <f t="shared" si="124"/>
        <v/>
      </c>
      <c r="M165" s="6"/>
    </row>
    <row r="166" spans="2:13" s="3" customFormat="1" x14ac:dyDescent="0.25">
      <c r="B166" s="6"/>
      <c r="C166" s="51" t="str">
        <f t="shared" ref="C166:L167" si="125">IFERROR(C162/$M162,"")</f>
        <v/>
      </c>
      <c r="D166" s="51" t="str">
        <f t="shared" si="125"/>
        <v/>
      </c>
      <c r="E166" s="51" t="str">
        <f t="shared" si="125"/>
        <v/>
      </c>
      <c r="F166" s="51" t="str">
        <f t="shared" si="125"/>
        <v/>
      </c>
      <c r="G166" s="51" t="str">
        <f t="shared" si="125"/>
        <v/>
      </c>
      <c r="H166" s="51" t="str">
        <f t="shared" si="125"/>
        <v/>
      </c>
      <c r="I166" s="51" t="str">
        <f t="shared" si="125"/>
        <v/>
      </c>
      <c r="J166" s="51" t="str">
        <f t="shared" si="125"/>
        <v/>
      </c>
      <c r="K166" s="51" t="str">
        <f t="shared" si="125"/>
        <v/>
      </c>
      <c r="L166" s="51" t="str">
        <f t="shared" si="125"/>
        <v/>
      </c>
      <c r="M166" s="6"/>
    </row>
    <row r="167" spans="2:13" s="3" customFormat="1" x14ac:dyDescent="0.25">
      <c r="B167" s="6"/>
      <c r="C167" s="51" t="str">
        <f t="shared" si="125"/>
        <v/>
      </c>
      <c r="D167" s="51" t="str">
        <f t="shared" si="125"/>
        <v/>
      </c>
      <c r="E167" s="51" t="str">
        <f t="shared" si="125"/>
        <v/>
      </c>
      <c r="F167" s="51" t="str">
        <f t="shared" si="125"/>
        <v/>
      </c>
      <c r="G167" s="51" t="str">
        <f t="shared" si="125"/>
        <v/>
      </c>
      <c r="H167" s="51" t="str">
        <f t="shared" si="125"/>
        <v/>
      </c>
      <c r="I167" s="51" t="str">
        <f t="shared" si="125"/>
        <v/>
      </c>
      <c r="J167" s="51" t="str">
        <f t="shared" si="125"/>
        <v/>
      </c>
      <c r="K167" s="51" t="str">
        <f t="shared" si="125"/>
        <v/>
      </c>
      <c r="L167" s="51" t="str">
        <f t="shared" si="125"/>
        <v/>
      </c>
      <c r="M167" s="6"/>
    </row>
    <row r="168" spans="2:13" s="3" customForma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 s="3" customFormat="1" x14ac:dyDescent="0.25">
      <c r="B169" s="6" t="s">
        <v>70</v>
      </c>
      <c r="C169" s="52">
        <f>IFERROR(C165*$N153,0)</f>
        <v>0</v>
      </c>
      <c r="D169" s="52">
        <f t="shared" ref="D169:L169" si="126">IFERROR(D165*$N153,0)</f>
        <v>0</v>
      </c>
      <c r="E169" s="52">
        <f t="shared" si="126"/>
        <v>0</v>
      </c>
      <c r="F169" s="52">
        <f t="shared" si="126"/>
        <v>0</v>
      </c>
      <c r="G169" s="52">
        <f t="shared" si="126"/>
        <v>0</v>
      </c>
      <c r="H169" s="52">
        <f t="shared" si="126"/>
        <v>0</v>
      </c>
      <c r="I169" s="52">
        <f t="shared" si="126"/>
        <v>0</v>
      </c>
      <c r="J169" s="52">
        <f t="shared" si="126"/>
        <v>0</v>
      </c>
      <c r="K169" s="52">
        <f t="shared" si="126"/>
        <v>0</v>
      </c>
      <c r="L169" s="52">
        <f t="shared" si="126"/>
        <v>0</v>
      </c>
      <c r="M169" s="6"/>
    </row>
    <row r="170" spans="2:13" s="3" customFormat="1" x14ac:dyDescent="0.25">
      <c r="B170" s="6"/>
      <c r="C170" s="52">
        <f t="shared" ref="C170:L171" si="127">IFERROR(C166*$N154,0)</f>
        <v>0</v>
      </c>
      <c r="D170" s="52">
        <f t="shared" si="127"/>
        <v>0</v>
      </c>
      <c r="E170" s="52">
        <f t="shared" si="127"/>
        <v>0</v>
      </c>
      <c r="F170" s="52">
        <f t="shared" si="127"/>
        <v>0</v>
      </c>
      <c r="G170" s="52">
        <f t="shared" si="127"/>
        <v>0</v>
      </c>
      <c r="H170" s="52">
        <f t="shared" si="127"/>
        <v>0</v>
      </c>
      <c r="I170" s="52">
        <f t="shared" si="127"/>
        <v>0</v>
      </c>
      <c r="J170" s="52">
        <f t="shared" si="127"/>
        <v>0</v>
      </c>
      <c r="K170" s="52">
        <f t="shared" si="127"/>
        <v>0</v>
      </c>
      <c r="L170" s="52">
        <f t="shared" si="127"/>
        <v>0</v>
      </c>
      <c r="M170" s="6"/>
    </row>
    <row r="171" spans="2:13" s="3" customFormat="1" x14ac:dyDescent="0.25">
      <c r="B171" s="6"/>
      <c r="C171" s="52">
        <f t="shared" si="127"/>
        <v>0</v>
      </c>
      <c r="D171" s="52">
        <f t="shared" si="127"/>
        <v>0</v>
      </c>
      <c r="E171" s="52">
        <f t="shared" si="127"/>
        <v>0</v>
      </c>
      <c r="F171" s="52">
        <f t="shared" si="127"/>
        <v>0</v>
      </c>
      <c r="G171" s="52">
        <f t="shared" si="127"/>
        <v>0</v>
      </c>
      <c r="H171" s="52">
        <f t="shared" si="127"/>
        <v>0</v>
      </c>
      <c r="I171" s="52">
        <f t="shared" si="127"/>
        <v>0</v>
      </c>
      <c r="J171" s="52">
        <f t="shared" si="127"/>
        <v>0</v>
      </c>
      <c r="K171" s="52">
        <f t="shared" si="127"/>
        <v>0</v>
      </c>
      <c r="L171" s="52">
        <f t="shared" si="127"/>
        <v>0</v>
      </c>
      <c r="M171" s="6"/>
    </row>
    <row r="172" spans="2:13" s="3" customForma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 s="3" customFormat="1" x14ac:dyDescent="0.25">
      <c r="B173" s="6"/>
      <c r="C173" s="52">
        <f>MIN(C169,C157)</f>
        <v>0</v>
      </c>
      <c r="D173" s="52">
        <f t="shared" ref="D173:L173" si="128">MIN(D169,D157)</f>
        <v>0</v>
      </c>
      <c r="E173" s="52">
        <f t="shared" si="128"/>
        <v>0</v>
      </c>
      <c r="F173" s="52">
        <f t="shared" si="128"/>
        <v>0</v>
      </c>
      <c r="G173" s="52">
        <f t="shared" si="128"/>
        <v>0</v>
      </c>
      <c r="H173" s="52">
        <f t="shared" si="128"/>
        <v>0</v>
      </c>
      <c r="I173" s="52">
        <f t="shared" si="128"/>
        <v>0</v>
      </c>
      <c r="J173" s="52">
        <f t="shared" si="128"/>
        <v>0</v>
      </c>
      <c r="K173" s="52">
        <f t="shared" si="128"/>
        <v>0</v>
      </c>
      <c r="L173" s="52">
        <f t="shared" si="128"/>
        <v>0</v>
      </c>
      <c r="M173" s="6"/>
    </row>
    <row r="174" spans="2:13" s="3" customFormat="1" x14ac:dyDescent="0.25">
      <c r="B174" s="6"/>
      <c r="C174" s="52">
        <f t="shared" ref="C174:L175" si="129">MIN(C170,C158)</f>
        <v>0</v>
      </c>
      <c r="D174" s="52">
        <f t="shared" si="129"/>
        <v>0</v>
      </c>
      <c r="E174" s="52">
        <f t="shared" si="129"/>
        <v>0</v>
      </c>
      <c r="F174" s="52">
        <f t="shared" si="129"/>
        <v>0</v>
      </c>
      <c r="G174" s="52">
        <f t="shared" si="129"/>
        <v>0</v>
      </c>
      <c r="H174" s="52">
        <f t="shared" si="129"/>
        <v>0</v>
      </c>
      <c r="I174" s="52">
        <f t="shared" si="129"/>
        <v>0</v>
      </c>
      <c r="J174" s="52">
        <f t="shared" si="129"/>
        <v>0</v>
      </c>
      <c r="K174" s="52">
        <f t="shared" si="129"/>
        <v>0</v>
      </c>
      <c r="L174" s="52">
        <f t="shared" si="129"/>
        <v>0</v>
      </c>
      <c r="M174" s="6"/>
    </row>
    <row r="175" spans="2:13" s="3" customFormat="1" x14ac:dyDescent="0.25">
      <c r="B175" s="6"/>
      <c r="C175" s="52">
        <f t="shared" si="129"/>
        <v>0</v>
      </c>
      <c r="D175" s="52">
        <f t="shared" si="129"/>
        <v>0</v>
      </c>
      <c r="E175" s="52">
        <f t="shared" si="129"/>
        <v>0</v>
      </c>
      <c r="F175" s="52">
        <f t="shared" si="129"/>
        <v>0</v>
      </c>
      <c r="G175" s="52">
        <f t="shared" si="129"/>
        <v>0</v>
      </c>
      <c r="H175" s="52">
        <f t="shared" si="129"/>
        <v>0</v>
      </c>
      <c r="I175" s="52">
        <f t="shared" si="129"/>
        <v>0</v>
      </c>
      <c r="J175" s="52">
        <f t="shared" si="129"/>
        <v>0</v>
      </c>
      <c r="K175" s="52">
        <f t="shared" si="129"/>
        <v>0</v>
      </c>
      <c r="L175" s="52">
        <f t="shared" si="129"/>
        <v>0</v>
      </c>
      <c r="M175" s="6"/>
    </row>
    <row r="176" spans="2:13" s="3" customForma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3" customFormat="1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 s="3" customFormat="1" x14ac:dyDescent="0.25">
      <c r="B178" s="7" t="s">
        <v>120</v>
      </c>
      <c r="C178" s="7" t="s">
        <v>121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 s="3" customFormat="1" x14ac:dyDescent="0.25">
      <c r="B179" s="77">
        <f>+M36</f>
        <v>0</v>
      </c>
      <c r="C179" s="52" t="str">
        <f>+C74</f>
        <v/>
      </c>
      <c r="D179" s="52" t="str">
        <f t="shared" ref="D179:L179" si="130">+D74</f>
        <v/>
      </c>
      <c r="E179" s="52" t="str">
        <f t="shared" si="130"/>
        <v/>
      </c>
      <c r="F179" s="52" t="str">
        <f t="shared" si="130"/>
        <v/>
      </c>
      <c r="G179" s="52" t="str">
        <f t="shared" si="130"/>
        <v/>
      </c>
      <c r="H179" s="52" t="str">
        <f t="shared" si="130"/>
        <v/>
      </c>
      <c r="I179" s="52" t="str">
        <f t="shared" si="130"/>
        <v/>
      </c>
      <c r="J179" s="52" t="str">
        <f t="shared" si="130"/>
        <v/>
      </c>
      <c r="K179" s="52" t="str">
        <f t="shared" si="130"/>
        <v/>
      </c>
      <c r="L179" s="52" t="str">
        <f t="shared" si="130"/>
        <v/>
      </c>
      <c r="M179" s="52">
        <f>SUM(C179:L179)</f>
        <v>0</v>
      </c>
    </row>
    <row r="180" spans="2:13" s="3" customFormat="1" x14ac:dyDescent="0.25">
      <c r="B180" s="77">
        <f t="shared" ref="B180:B181" si="131">+M37</f>
        <v>0</v>
      </c>
      <c r="C180" s="52" t="str">
        <f>+C82</f>
        <v/>
      </c>
      <c r="D180" s="52" t="str">
        <f t="shared" ref="D180:L180" si="132">+D82</f>
        <v/>
      </c>
      <c r="E180" s="52" t="str">
        <f t="shared" si="132"/>
        <v/>
      </c>
      <c r="F180" s="52" t="str">
        <f t="shared" si="132"/>
        <v/>
      </c>
      <c r="G180" s="52" t="str">
        <f t="shared" si="132"/>
        <v/>
      </c>
      <c r="H180" s="52" t="str">
        <f t="shared" si="132"/>
        <v/>
      </c>
      <c r="I180" s="52" t="str">
        <f t="shared" si="132"/>
        <v/>
      </c>
      <c r="J180" s="52" t="str">
        <f t="shared" si="132"/>
        <v/>
      </c>
      <c r="K180" s="52" t="str">
        <f t="shared" si="132"/>
        <v/>
      </c>
      <c r="L180" s="52" t="str">
        <f t="shared" si="132"/>
        <v/>
      </c>
      <c r="M180" s="52">
        <f t="shared" ref="M180:M181" si="133">SUM(C180:L180)</f>
        <v>0</v>
      </c>
    </row>
    <row r="181" spans="2:13" s="3" customFormat="1" x14ac:dyDescent="0.25">
      <c r="B181" s="77">
        <f t="shared" si="131"/>
        <v>0</v>
      </c>
      <c r="C181" s="52" t="str">
        <f>+C90</f>
        <v/>
      </c>
      <c r="D181" s="52" t="str">
        <f t="shared" ref="D181:L181" si="134">+D90</f>
        <v/>
      </c>
      <c r="E181" s="52" t="str">
        <f t="shared" si="134"/>
        <v/>
      </c>
      <c r="F181" s="52" t="str">
        <f t="shared" si="134"/>
        <v/>
      </c>
      <c r="G181" s="52" t="str">
        <f t="shared" si="134"/>
        <v/>
      </c>
      <c r="H181" s="52" t="str">
        <f t="shared" si="134"/>
        <v/>
      </c>
      <c r="I181" s="52" t="str">
        <f t="shared" si="134"/>
        <v/>
      </c>
      <c r="J181" s="52" t="str">
        <f t="shared" si="134"/>
        <v/>
      </c>
      <c r="K181" s="52" t="str">
        <f t="shared" si="134"/>
        <v/>
      </c>
      <c r="L181" s="52" t="str">
        <f t="shared" si="134"/>
        <v/>
      </c>
      <c r="M181" s="52">
        <f t="shared" si="133"/>
        <v>0</v>
      </c>
    </row>
    <row r="182" spans="2:13" s="3" customFormat="1" x14ac:dyDescent="0.25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 s="3" customFormat="1" x14ac:dyDescent="0.25">
      <c r="B183" s="7" t="s">
        <v>122</v>
      </c>
      <c r="C183" s="53">
        <f>+IFERROR(C179*$B179,0)</f>
        <v>0</v>
      </c>
      <c r="D183" s="53">
        <f t="shared" ref="D183:L183" si="135">+IFERROR(D179*$B179,0)</f>
        <v>0</v>
      </c>
      <c r="E183" s="53">
        <f t="shared" si="135"/>
        <v>0</v>
      </c>
      <c r="F183" s="53">
        <f t="shared" si="135"/>
        <v>0</v>
      </c>
      <c r="G183" s="53">
        <f t="shared" si="135"/>
        <v>0</v>
      </c>
      <c r="H183" s="53">
        <f t="shared" si="135"/>
        <v>0</v>
      </c>
      <c r="I183" s="53">
        <f t="shared" si="135"/>
        <v>0</v>
      </c>
      <c r="J183" s="53">
        <f t="shared" si="135"/>
        <v>0</v>
      </c>
      <c r="K183" s="53">
        <f t="shared" si="135"/>
        <v>0</v>
      </c>
      <c r="L183" s="53">
        <f t="shared" si="135"/>
        <v>0</v>
      </c>
      <c r="M183" s="55">
        <f>SUM(C183:L183)</f>
        <v>0</v>
      </c>
    </row>
    <row r="184" spans="2:13" s="3" customFormat="1" x14ac:dyDescent="0.25">
      <c r="B184" s="6"/>
      <c r="C184" s="53">
        <f t="shared" ref="C184:L185" si="136">+IFERROR(C180*$B180,0)</f>
        <v>0</v>
      </c>
      <c r="D184" s="53">
        <f t="shared" si="136"/>
        <v>0</v>
      </c>
      <c r="E184" s="53">
        <f t="shared" si="136"/>
        <v>0</v>
      </c>
      <c r="F184" s="53">
        <f t="shared" si="136"/>
        <v>0</v>
      </c>
      <c r="G184" s="53">
        <f t="shared" si="136"/>
        <v>0</v>
      </c>
      <c r="H184" s="53">
        <f t="shared" si="136"/>
        <v>0</v>
      </c>
      <c r="I184" s="53">
        <f t="shared" si="136"/>
        <v>0</v>
      </c>
      <c r="J184" s="53">
        <f t="shared" si="136"/>
        <v>0</v>
      </c>
      <c r="K184" s="53">
        <f t="shared" si="136"/>
        <v>0</v>
      </c>
      <c r="L184" s="53">
        <f t="shared" si="136"/>
        <v>0</v>
      </c>
      <c r="M184" s="55">
        <f t="shared" ref="M184:M185" si="137">SUM(C184:L184)</f>
        <v>0</v>
      </c>
    </row>
    <row r="185" spans="2:13" s="3" customFormat="1" x14ac:dyDescent="0.25">
      <c r="B185" s="6"/>
      <c r="C185" s="53">
        <f t="shared" si="136"/>
        <v>0</v>
      </c>
      <c r="D185" s="53">
        <f t="shared" si="136"/>
        <v>0</v>
      </c>
      <c r="E185" s="53">
        <f t="shared" si="136"/>
        <v>0</v>
      </c>
      <c r="F185" s="53">
        <f t="shared" si="136"/>
        <v>0</v>
      </c>
      <c r="G185" s="53">
        <f t="shared" si="136"/>
        <v>0</v>
      </c>
      <c r="H185" s="53">
        <f t="shared" si="136"/>
        <v>0</v>
      </c>
      <c r="I185" s="53">
        <f t="shared" si="136"/>
        <v>0</v>
      </c>
      <c r="J185" s="53">
        <f t="shared" si="136"/>
        <v>0</v>
      </c>
      <c r="K185" s="53">
        <f t="shared" si="136"/>
        <v>0</v>
      </c>
      <c r="L185" s="53">
        <f t="shared" si="136"/>
        <v>0</v>
      </c>
      <c r="M185" s="55">
        <f t="shared" si="137"/>
        <v>0</v>
      </c>
    </row>
    <row r="186" spans="2:13" s="3" customFormat="1" x14ac:dyDescent="0.25">
      <c r="B186" s="7" t="s">
        <v>124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 s="3" customFormat="1" x14ac:dyDescent="0.25">
      <c r="B187" s="53">
        <f>+B179-M187</f>
        <v>0</v>
      </c>
      <c r="C187" s="55">
        <f>MIN(C183,C16)</f>
        <v>0</v>
      </c>
      <c r="D187" s="55">
        <f t="shared" ref="D187:L187" si="138">MIN(D183,D16)</f>
        <v>0</v>
      </c>
      <c r="E187" s="55">
        <f t="shared" si="138"/>
        <v>0</v>
      </c>
      <c r="F187" s="55">
        <f t="shared" si="138"/>
        <v>0</v>
      </c>
      <c r="G187" s="55">
        <f t="shared" si="138"/>
        <v>0</v>
      </c>
      <c r="H187" s="55">
        <f t="shared" si="138"/>
        <v>0</v>
      </c>
      <c r="I187" s="55">
        <f t="shared" si="138"/>
        <v>0</v>
      </c>
      <c r="J187" s="55">
        <f t="shared" si="138"/>
        <v>0</v>
      </c>
      <c r="K187" s="55">
        <f t="shared" si="138"/>
        <v>0</v>
      </c>
      <c r="L187" s="55">
        <f t="shared" si="138"/>
        <v>0</v>
      </c>
      <c r="M187" s="55">
        <f>SUM(C187:L187)</f>
        <v>0</v>
      </c>
    </row>
    <row r="188" spans="2:13" s="3" customFormat="1" x14ac:dyDescent="0.25">
      <c r="B188" s="53">
        <f t="shared" ref="B188:B189" si="139">+B180-M188</f>
        <v>0</v>
      </c>
      <c r="C188" s="55">
        <f t="shared" ref="C188:L189" si="140">MIN(C184,C17)</f>
        <v>0</v>
      </c>
      <c r="D188" s="55">
        <f t="shared" si="140"/>
        <v>0</v>
      </c>
      <c r="E188" s="55">
        <f t="shared" si="140"/>
        <v>0</v>
      </c>
      <c r="F188" s="55">
        <f t="shared" si="140"/>
        <v>0</v>
      </c>
      <c r="G188" s="55">
        <f t="shared" si="140"/>
        <v>0</v>
      </c>
      <c r="H188" s="55">
        <f t="shared" si="140"/>
        <v>0</v>
      </c>
      <c r="I188" s="55">
        <f t="shared" si="140"/>
        <v>0</v>
      </c>
      <c r="J188" s="55">
        <f t="shared" si="140"/>
        <v>0</v>
      </c>
      <c r="K188" s="55">
        <f t="shared" si="140"/>
        <v>0</v>
      </c>
      <c r="L188" s="55">
        <f t="shared" si="140"/>
        <v>0</v>
      </c>
      <c r="M188" s="55">
        <f t="shared" ref="M188:M189" si="141">SUM(C188:L188)</f>
        <v>0</v>
      </c>
    </row>
    <row r="189" spans="2:13" s="3" customFormat="1" x14ac:dyDescent="0.25">
      <c r="B189" s="53">
        <f t="shared" si="139"/>
        <v>0</v>
      </c>
      <c r="C189" s="55">
        <f t="shared" si="140"/>
        <v>0</v>
      </c>
      <c r="D189" s="55">
        <f t="shared" si="140"/>
        <v>0</v>
      </c>
      <c r="E189" s="55">
        <f t="shared" si="140"/>
        <v>0</v>
      </c>
      <c r="F189" s="55">
        <f t="shared" si="140"/>
        <v>0</v>
      </c>
      <c r="G189" s="55">
        <f t="shared" si="140"/>
        <v>0</v>
      </c>
      <c r="H189" s="55">
        <f t="shared" si="140"/>
        <v>0</v>
      </c>
      <c r="I189" s="55">
        <f t="shared" si="140"/>
        <v>0</v>
      </c>
      <c r="J189" s="55">
        <f t="shared" si="140"/>
        <v>0</v>
      </c>
      <c r="K189" s="55">
        <f t="shared" si="140"/>
        <v>0</v>
      </c>
      <c r="L189" s="55">
        <f t="shared" si="140"/>
        <v>0</v>
      </c>
      <c r="M189" s="55">
        <f t="shared" si="141"/>
        <v>0</v>
      </c>
    </row>
    <row r="190" spans="2:13" s="3" customFormat="1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 s="3" customFormat="1" x14ac:dyDescent="0.25">
      <c r="B191" s="7" t="s">
        <v>123</v>
      </c>
      <c r="C191" s="55">
        <f>+C16-C187</f>
        <v>0</v>
      </c>
      <c r="D191" s="55">
        <f t="shared" ref="D191:L191" si="142">+D16-D187</f>
        <v>0</v>
      </c>
      <c r="E191" s="55">
        <f t="shared" si="142"/>
        <v>49.080574038078112</v>
      </c>
      <c r="F191" s="55">
        <f t="shared" si="142"/>
        <v>229.09098909147099</v>
      </c>
      <c r="G191" s="55">
        <f t="shared" si="142"/>
        <v>451.82821349233541</v>
      </c>
      <c r="H191" s="55">
        <f t="shared" si="142"/>
        <v>575.64373830386887</v>
      </c>
      <c r="I191" s="55">
        <f t="shared" si="142"/>
        <v>732.84066228531583</v>
      </c>
      <c r="J191" s="55">
        <f t="shared" si="142"/>
        <v>863.10977644814955</v>
      </c>
      <c r="K191" s="55">
        <f t="shared" si="142"/>
        <v>1005.1114599259492</v>
      </c>
      <c r="L191" s="55">
        <f t="shared" si="142"/>
        <v>1093.294586414833</v>
      </c>
      <c r="M191" s="55">
        <f>SUM(C191:L191)</f>
        <v>5000.0000000000009</v>
      </c>
    </row>
    <row r="192" spans="2:13" s="3" customFormat="1" x14ac:dyDescent="0.25">
      <c r="B192" s="6"/>
      <c r="C192" s="55">
        <f t="shared" ref="C192:L193" si="143">+C17-C188</f>
        <v>0</v>
      </c>
      <c r="D192" s="55">
        <f t="shared" si="143"/>
        <v>0</v>
      </c>
      <c r="E192" s="55">
        <f t="shared" si="143"/>
        <v>21.138595465222267</v>
      </c>
      <c r="F192" s="55">
        <f t="shared" si="143"/>
        <v>86.782703960893201</v>
      </c>
      <c r="G192" s="55">
        <f t="shared" si="143"/>
        <v>142.61662779415647</v>
      </c>
      <c r="H192" s="55">
        <f t="shared" si="143"/>
        <v>190.66072828165676</v>
      </c>
      <c r="I192" s="55">
        <f t="shared" si="143"/>
        <v>232.41936023919996</v>
      </c>
      <c r="J192" s="55">
        <f t="shared" si="143"/>
        <v>269.0351879302649</v>
      </c>
      <c r="K192" s="55">
        <f t="shared" si="143"/>
        <v>301.39136145872396</v>
      </c>
      <c r="L192" s="55">
        <f t="shared" si="143"/>
        <v>355.95543486988333</v>
      </c>
      <c r="M192" s="55">
        <f t="shared" ref="M192:M193" si="144">SUM(C192:L192)</f>
        <v>1600.0000000000009</v>
      </c>
    </row>
    <row r="193" spans="2:13" s="3" customFormat="1" x14ac:dyDescent="0.25">
      <c r="B193" s="6"/>
      <c r="C193" s="55">
        <f t="shared" si="143"/>
        <v>29.293985815132999</v>
      </c>
      <c r="D193" s="55">
        <f t="shared" si="143"/>
        <v>61.479963048439117</v>
      </c>
      <c r="E193" s="55">
        <f t="shared" si="143"/>
        <v>147.40434514476328</v>
      </c>
      <c r="F193" s="55">
        <f t="shared" si="143"/>
        <v>202.21103349807112</v>
      </c>
      <c r="G193" s="55">
        <f t="shared" si="143"/>
        <v>246.02215651226732</v>
      </c>
      <c r="H193" s="55">
        <f t="shared" si="143"/>
        <v>278.94210949627995</v>
      </c>
      <c r="I193" s="55">
        <f t="shared" si="143"/>
        <v>306.06071735578951</v>
      </c>
      <c r="J193" s="55">
        <f t="shared" si="143"/>
        <v>335.45573619680874</v>
      </c>
      <c r="K193" s="55">
        <f t="shared" si="143"/>
        <v>358.19485084885315</v>
      </c>
      <c r="L193" s="55">
        <f t="shared" si="143"/>
        <v>392.93510208359481</v>
      </c>
      <c r="M193" s="55">
        <f t="shared" si="144"/>
        <v>2358</v>
      </c>
    </row>
    <row r="194" spans="2:13" s="3" customFormat="1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 s="3" customFormat="1" x14ac:dyDescent="0.25">
      <c r="B195" s="7" t="s">
        <v>125</v>
      </c>
      <c r="C195" s="51" t="str">
        <f>IF(C191&gt;0,C179,"")</f>
        <v/>
      </c>
      <c r="D195" s="51" t="str">
        <f t="shared" ref="D195:L195" si="145">IF(D191&gt;0,D179,"")</f>
        <v/>
      </c>
      <c r="E195" s="51" t="str">
        <f t="shared" si="145"/>
        <v/>
      </c>
      <c r="F195" s="51" t="str">
        <f t="shared" si="145"/>
        <v/>
      </c>
      <c r="G195" s="51" t="str">
        <f t="shared" si="145"/>
        <v/>
      </c>
      <c r="H195" s="51" t="str">
        <f t="shared" si="145"/>
        <v/>
      </c>
      <c r="I195" s="51" t="str">
        <f t="shared" si="145"/>
        <v/>
      </c>
      <c r="J195" s="51" t="str">
        <f t="shared" si="145"/>
        <v/>
      </c>
      <c r="K195" s="51" t="str">
        <f t="shared" si="145"/>
        <v/>
      </c>
      <c r="L195" s="51" t="str">
        <f t="shared" si="145"/>
        <v/>
      </c>
      <c r="M195" s="51">
        <f>SUM(C195:L195)</f>
        <v>0</v>
      </c>
    </row>
    <row r="196" spans="2:13" s="3" customFormat="1" x14ac:dyDescent="0.25">
      <c r="B196" s="6"/>
      <c r="C196" s="51" t="str">
        <f t="shared" ref="C196:L197" si="146">IF(C192&gt;0,C180,"")</f>
        <v/>
      </c>
      <c r="D196" s="51" t="str">
        <f t="shared" si="146"/>
        <v/>
      </c>
      <c r="E196" s="51" t="str">
        <f t="shared" si="146"/>
        <v/>
      </c>
      <c r="F196" s="51" t="str">
        <f t="shared" si="146"/>
        <v/>
      </c>
      <c r="G196" s="51" t="str">
        <f t="shared" si="146"/>
        <v/>
      </c>
      <c r="H196" s="51" t="str">
        <f t="shared" si="146"/>
        <v/>
      </c>
      <c r="I196" s="51" t="str">
        <f t="shared" si="146"/>
        <v/>
      </c>
      <c r="J196" s="51" t="str">
        <f t="shared" si="146"/>
        <v/>
      </c>
      <c r="K196" s="51" t="str">
        <f t="shared" si="146"/>
        <v/>
      </c>
      <c r="L196" s="51" t="str">
        <f t="shared" si="146"/>
        <v/>
      </c>
      <c r="M196" s="51">
        <f t="shared" ref="M196:M197" si="147">SUM(C196:L196)</f>
        <v>0</v>
      </c>
    </row>
    <row r="197" spans="2:13" s="3" customFormat="1" x14ac:dyDescent="0.25">
      <c r="B197" s="6"/>
      <c r="C197" s="51" t="str">
        <f t="shared" si="146"/>
        <v/>
      </c>
      <c r="D197" s="51" t="str">
        <f t="shared" si="146"/>
        <v/>
      </c>
      <c r="E197" s="51" t="str">
        <f t="shared" si="146"/>
        <v/>
      </c>
      <c r="F197" s="51" t="str">
        <f t="shared" si="146"/>
        <v/>
      </c>
      <c r="G197" s="51" t="str">
        <f t="shared" si="146"/>
        <v/>
      </c>
      <c r="H197" s="51" t="str">
        <f t="shared" si="146"/>
        <v/>
      </c>
      <c r="I197" s="51" t="str">
        <f t="shared" si="146"/>
        <v/>
      </c>
      <c r="J197" s="51" t="str">
        <f t="shared" si="146"/>
        <v/>
      </c>
      <c r="K197" s="51" t="str">
        <f t="shared" si="146"/>
        <v/>
      </c>
      <c r="L197" s="51" t="str">
        <f t="shared" si="146"/>
        <v/>
      </c>
      <c r="M197" s="51">
        <f t="shared" si="147"/>
        <v>0</v>
      </c>
    </row>
    <row r="198" spans="2:13" s="3" customFormat="1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 s="3" customFormat="1" x14ac:dyDescent="0.25">
      <c r="B199" s="7" t="s">
        <v>127</v>
      </c>
      <c r="C199" s="52" t="str">
        <f>IFERROR(C195/$M195,"")</f>
        <v/>
      </c>
      <c r="D199" s="52" t="str">
        <f t="shared" ref="D199:L199" si="148">IFERROR(D195/$M195,"")</f>
        <v/>
      </c>
      <c r="E199" s="52" t="str">
        <f t="shared" si="148"/>
        <v/>
      </c>
      <c r="F199" s="52" t="str">
        <f t="shared" si="148"/>
        <v/>
      </c>
      <c r="G199" s="52" t="str">
        <f t="shared" si="148"/>
        <v/>
      </c>
      <c r="H199" s="52" t="str">
        <f t="shared" si="148"/>
        <v/>
      </c>
      <c r="I199" s="52" t="str">
        <f t="shared" si="148"/>
        <v/>
      </c>
      <c r="J199" s="52" t="str">
        <f t="shared" si="148"/>
        <v/>
      </c>
      <c r="K199" s="52" t="str">
        <f t="shared" si="148"/>
        <v/>
      </c>
      <c r="L199" s="52" t="str">
        <f t="shared" si="148"/>
        <v/>
      </c>
      <c r="M199" s="51">
        <f>SUM(C199:L199)</f>
        <v>0</v>
      </c>
    </row>
    <row r="200" spans="2:13" s="3" customFormat="1" x14ac:dyDescent="0.25">
      <c r="B200" s="6"/>
      <c r="C200" s="52" t="str">
        <f t="shared" ref="C200:L201" si="149">IFERROR(C196/$M196,"")</f>
        <v/>
      </c>
      <c r="D200" s="52" t="str">
        <f t="shared" si="149"/>
        <v/>
      </c>
      <c r="E200" s="52" t="str">
        <f t="shared" si="149"/>
        <v/>
      </c>
      <c r="F200" s="52" t="str">
        <f t="shared" si="149"/>
        <v/>
      </c>
      <c r="G200" s="52" t="str">
        <f t="shared" si="149"/>
        <v/>
      </c>
      <c r="H200" s="52" t="str">
        <f t="shared" si="149"/>
        <v/>
      </c>
      <c r="I200" s="52" t="str">
        <f t="shared" si="149"/>
        <v/>
      </c>
      <c r="J200" s="52" t="str">
        <f t="shared" si="149"/>
        <v/>
      </c>
      <c r="K200" s="52" t="str">
        <f t="shared" si="149"/>
        <v/>
      </c>
      <c r="L200" s="52" t="str">
        <f t="shared" si="149"/>
        <v/>
      </c>
      <c r="M200" s="51">
        <f t="shared" ref="M200:M201" si="150">SUM(C200:L200)</f>
        <v>0</v>
      </c>
    </row>
    <row r="201" spans="2:13" s="3" customFormat="1" x14ac:dyDescent="0.25">
      <c r="B201" s="6"/>
      <c r="C201" s="52" t="str">
        <f t="shared" si="149"/>
        <v/>
      </c>
      <c r="D201" s="52" t="str">
        <f t="shared" si="149"/>
        <v/>
      </c>
      <c r="E201" s="52" t="str">
        <f t="shared" si="149"/>
        <v/>
      </c>
      <c r="F201" s="52" t="str">
        <f t="shared" si="149"/>
        <v/>
      </c>
      <c r="G201" s="52" t="str">
        <f t="shared" si="149"/>
        <v/>
      </c>
      <c r="H201" s="52" t="str">
        <f t="shared" si="149"/>
        <v/>
      </c>
      <c r="I201" s="52" t="str">
        <f t="shared" si="149"/>
        <v/>
      </c>
      <c r="J201" s="52" t="str">
        <f t="shared" si="149"/>
        <v/>
      </c>
      <c r="K201" s="52" t="str">
        <f t="shared" si="149"/>
        <v/>
      </c>
      <c r="L201" s="52" t="str">
        <f t="shared" si="149"/>
        <v/>
      </c>
      <c r="M201" s="51">
        <f t="shared" si="150"/>
        <v>0</v>
      </c>
    </row>
    <row r="202" spans="2:13" s="3" customFormat="1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 s="3" customFormat="1" x14ac:dyDescent="0.25">
      <c r="B203" s="78" t="s">
        <v>128</v>
      </c>
      <c r="C203" s="53" t="str">
        <f>IFERROR(C199*$B187,"")</f>
        <v/>
      </c>
      <c r="D203" s="53" t="str">
        <f t="shared" ref="D203:L205" si="151">IFERROR(D199*$B187,"")</f>
        <v/>
      </c>
      <c r="E203" s="53" t="str">
        <f t="shared" si="151"/>
        <v/>
      </c>
      <c r="F203" s="53" t="str">
        <f t="shared" si="151"/>
        <v/>
      </c>
      <c r="G203" s="53" t="str">
        <f t="shared" si="151"/>
        <v/>
      </c>
      <c r="H203" s="53" t="str">
        <f t="shared" si="151"/>
        <v/>
      </c>
      <c r="I203" s="53" t="str">
        <f t="shared" si="151"/>
        <v/>
      </c>
      <c r="J203" s="53" t="str">
        <f t="shared" si="151"/>
        <v/>
      </c>
      <c r="K203" s="53" t="str">
        <f t="shared" si="151"/>
        <v/>
      </c>
      <c r="L203" s="53" t="str">
        <f t="shared" si="151"/>
        <v/>
      </c>
      <c r="M203" s="79">
        <f>SUM(C203:L203)</f>
        <v>0</v>
      </c>
    </row>
    <row r="204" spans="2:13" s="3" customFormat="1" x14ac:dyDescent="0.25">
      <c r="B204" s="80"/>
      <c r="C204" s="53" t="str">
        <f t="shared" ref="C204:K205" si="152">IFERROR(C200*$B188,"")</f>
        <v/>
      </c>
      <c r="D204" s="53" t="str">
        <f t="shared" si="152"/>
        <v/>
      </c>
      <c r="E204" s="53" t="str">
        <f t="shared" si="152"/>
        <v/>
      </c>
      <c r="F204" s="53" t="str">
        <f t="shared" si="152"/>
        <v/>
      </c>
      <c r="G204" s="53" t="str">
        <f t="shared" si="152"/>
        <v/>
      </c>
      <c r="H204" s="53" t="str">
        <f t="shared" si="152"/>
        <v/>
      </c>
      <c r="I204" s="53" t="str">
        <f t="shared" si="152"/>
        <v/>
      </c>
      <c r="J204" s="53" t="str">
        <f t="shared" si="152"/>
        <v/>
      </c>
      <c r="K204" s="53" t="str">
        <f t="shared" si="152"/>
        <v/>
      </c>
      <c r="L204" s="53" t="str">
        <f t="shared" si="151"/>
        <v/>
      </c>
      <c r="M204" s="79">
        <f t="shared" ref="M204:M205" si="153">SUM(C204:L204)</f>
        <v>0</v>
      </c>
    </row>
    <row r="205" spans="2:13" s="3" customFormat="1" x14ac:dyDescent="0.25">
      <c r="B205" s="80"/>
      <c r="C205" s="53" t="str">
        <f t="shared" si="152"/>
        <v/>
      </c>
      <c r="D205" s="53" t="str">
        <f t="shared" si="152"/>
        <v/>
      </c>
      <c r="E205" s="53" t="str">
        <f t="shared" si="152"/>
        <v/>
      </c>
      <c r="F205" s="53" t="str">
        <f t="shared" si="152"/>
        <v/>
      </c>
      <c r="G205" s="53" t="str">
        <f t="shared" si="152"/>
        <v/>
      </c>
      <c r="H205" s="53" t="str">
        <f t="shared" si="152"/>
        <v/>
      </c>
      <c r="I205" s="53" t="str">
        <f t="shared" si="152"/>
        <v/>
      </c>
      <c r="J205" s="53" t="str">
        <f t="shared" si="152"/>
        <v/>
      </c>
      <c r="K205" s="53" t="str">
        <f t="shared" si="152"/>
        <v/>
      </c>
      <c r="L205" s="53" t="str">
        <f t="shared" si="151"/>
        <v/>
      </c>
      <c r="M205" s="79">
        <f t="shared" si="153"/>
        <v>0</v>
      </c>
    </row>
    <row r="206" spans="2:13" s="3" customFormat="1" x14ac:dyDescent="0.25">
      <c r="B206" s="7" t="s">
        <v>126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 s="3" customFormat="1" x14ac:dyDescent="0.25">
      <c r="B207" s="81">
        <f>+B187-M207</f>
        <v>-5000.0000000000009</v>
      </c>
      <c r="C207" s="55">
        <f>MIN(C203,C191)</f>
        <v>0</v>
      </c>
      <c r="D207" s="55">
        <f t="shared" ref="D207:L207" si="154">MIN(D203,D191)</f>
        <v>0</v>
      </c>
      <c r="E207" s="55">
        <f t="shared" si="154"/>
        <v>49.080574038078112</v>
      </c>
      <c r="F207" s="55">
        <f t="shared" si="154"/>
        <v>229.09098909147099</v>
      </c>
      <c r="G207" s="55">
        <f t="shared" si="154"/>
        <v>451.82821349233541</v>
      </c>
      <c r="H207" s="55">
        <f t="shared" si="154"/>
        <v>575.64373830386887</v>
      </c>
      <c r="I207" s="55">
        <f t="shared" si="154"/>
        <v>732.84066228531583</v>
      </c>
      <c r="J207" s="55">
        <f t="shared" si="154"/>
        <v>863.10977644814955</v>
      </c>
      <c r="K207" s="55">
        <f t="shared" si="154"/>
        <v>1005.1114599259492</v>
      </c>
      <c r="L207" s="55">
        <f t="shared" si="154"/>
        <v>1093.294586414833</v>
      </c>
      <c r="M207" s="79">
        <f>SUM(C207:L207)</f>
        <v>5000.0000000000009</v>
      </c>
    </row>
    <row r="208" spans="2:13" s="3" customFormat="1" x14ac:dyDescent="0.25">
      <c r="B208" s="81">
        <f t="shared" ref="B208:B209" si="155">+B188-M208</f>
        <v>-1600.0000000000009</v>
      </c>
      <c r="C208" s="55">
        <f t="shared" ref="C208:L209" si="156">MIN(C204,C192)</f>
        <v>0</v>
      </c>
      <c r="D208" s="55">
        <f t="shared" si="156"/>
        <v>0</v>
      </c>
      <c r="E208" s="55">
        <f t="shared" si="156"/>
        <v>21.138595465222267</v>
      </c>
      <c r="F208" s="55">
        <f t="shared" si="156"/>
        <v>86.782703960893201</v>
      </c>
      <c r="G208" s="55">
        <f t="shared" si="156"/>
        <v>142.61662779415647</v>
      </c>
      <c r="H208" s="55">
        <f t="shared" si="156"/>
        <v>190.66072828165676</v>
      </c>
      <c r="I208" s="55">
        <f t="shared" si="156"/>
        <v>232.41936023919996</v>
      </c>
      <c r="J208" s="55">
        <f t="shared" si="156"/>
        <v>269.0351879302649</v>
      </c>
      <c r="K208" s="55">
        <f t="shared" si="156"/>
        <v>301.39136145872396</v>
      </c>
      <c r="L208" s="55">
        <f t="shared" si="156"/>
        <v>355.95543486988333</v>
      </c>
      <c r="M208" s="79">
        <f t="shared" ref="M208:M209" si="157">SUM(C208:L208)</f>
        <v>1600.0000000000009</v>
      </c>
    </row>
    <row r="209" spans="2:13" s="3" customFormat="1" x14ac:dyDescent="0.25">
      <c r="B209" s="81">
        <f t="shared" si="155"/>
        <v>-2358</v>
      </c>
      <c r="C209" s="55">
        <f t="shared" si="156"/>
        <v>29.293985815132999</v>
      </c>
      <c r="D209" s="55">
        <f t="shared" si="156"/>
        <v>61.479963048439117</v>
      </c>
      <c r="E209" s="55">
        <f t="shared" si="156"/>
        <v>147.40434514476328</v>
      </c>
      <c r="F209" s="55">
        <f t="shared" si="156"/>
        <v>202.21103349807112</v>
      </c>
      <c r="G209" s="55">
        <f t="shared" si="156"/>
        <v>246.02215651226732</v>
      </c>
      <c r="H209" s="55">
        <f t="shared" si="156"/>
        <v>278.94210949627995</v>
      </c>
      <c r="I209" s="55">
        <f t="shared" si="156"/>
        <v>306.06071735578951</v>
      </c>
      <c r="J209" s="55">
        <f t="shared" si="156"/>
        <v>335.45573619680874</v>
      </c>
      <c r="K209" s="55">
        <f t="shared" si="156"/>
        <v>358.19485084885315</v>
      </c>
      <c r="L209" s="55">
        <f t="shared" si="156"/>
        <v>392.93510208359481</v>
      </c>
      <c r="M209" s="79">
        <f t="shared" si="157"/>
        <v>2358</v>
      </c>
    </row>
    <row r="210" spans="2:13" s="3" customFormat="1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 s="3" customFormat="1" x14ac:dyDescent="0.25">
      <c r="B211" s="6" t="s">
        <v>129</v>
      </c>
      <c r="C211" s="55">
        <f>+C191-C207</f>
        <v>0</v>
      </c>
      <c r="D211" s="55">
        <f t="shared" ref="D211:L211" si="158">+D191-D207</f>
        <v>0</v>
      </c>
      <c r="E211" s="55">
        <f t="shared" si="158"/>
        <v>0</v>
      </c>
      <c r="F211" s="55">
        <f t="shared" si="158"/>
        <v>0</v>
      </c>
      <c r="G211" s="55">
        <f t="shared" si="158"/>
        <v>0</v>
      </c>
      <c r="H211" s="55">
        <f t="shared" si="158"/>
        <v>0</v>
      </c>
      <c r="I211" s="55">
        <f t="shared" si="158"/>
        <v>0</v>
      </c>
      <c r="J211" s="55">
        <f t="shared" si="158"/>
        <v>0</v>
      </c>
      <c r="K211" s="55">
        <f t="shared" si="158"/>
        <v>0</v>
      </c>
      <c r="L211" s="55">
        <f t="shared" si="158"/>
        <v>0</v>
      </c>
      <c r="M211" s="79">
        <f>SUM(C211:L211)</f>
        <v>0</v>
      </c>
    </row>
    <row r="212" spans="2:13" s="3" customFormat="1" x14ac:dyDescent="0.25">
      <c r="B212" s="6"/>
      <c r="C212" s="55">
        <f t="shared" ref="C212:L213" si="159">+C192-C208</f>
        <v>0</v>
      </c>
      <c r="D212" s="55">
        <f t="shared" si="159"/>
        <v>0</v>
      </c>
      <c r="E212" s="55">
        <f t="shared" si="159"/>
        <v>0</v>
      </c>
      <c r="F212" s="55">
        <f t="shared" si="159"/>
        <v>0</v>
      </c>
      <c r="G212" s="55">
        <f t="shared" si="159"/>
        <v>0</v>
      </c>
      <c r="H212" s="55">
        <f t="shared" si="159"/>
        <v>0</v>
      </c>
      <c r="I212" s="55">
        <f t="shared" si="159"/>
        <v>0</v>
      </c>
      <c r="J212" s="55">
        <f t="shared" si="159"/>
        <v>0</v>
      </c>
      <c r="K212" s="55">
        <f t="shared" si="159"/>
        <v>0</v>
      </c>
      <c r="L212" s="55">
        <f t="shared" si="159"/>
        <v>0</v>
      </c>
      <c r="M212" s="79">
        <f t="shared" ref="M212:M213" si="160">SUM(C212:L212)</f>
        <v>0</v>
      </c>
    </row>
    <row r="213" spans="2:13" s="3" customFormat="1" x14ac:dyDescent="0.25">
      <c r="B213" s="6"/>
      <c r="C213" s="55">
        <f t="shared" si="159"/>
        <v>0</v>
      </c>
      <c r="D213" s="55">
        <f t="shared" si="159"/>
        <v>0</v>
      </c>
      <c r="E213" s="55">
        <f t="shared" si="159"/>
        <v>0</v>
      </c>
      <c r="F213" s="55">
        <f t="shared" si="159"/>
        <v>0</v>
      </c>
      <c r="G213" s="55">
        <f t="shared" si="159"/>
        <v>0</v>
      </c>
      <c r="H213" s="55">
        <f t="shared" si="159"/>
        <v>0</v>
      </c>
      <c r="I213" s="55">
        <f t="shared" si="159"/>
        <v>0</v>
      </c>
      <c r="J213" s="55">
        <f t="shared" si="159"/>
        <v>0</v>
      </c>
      <c r="K213" s="55">
        <f t="shared" si="159"/>
        <v>0</v>
      </c>
      <c r="L213" s="55">
        <f t="shared" si="159"/>
        <v>0</v>
      </c>
      <c r="M213" s="79">
        <f t="shared" si="160"/>
        <v>0</v>
      </c>
    </row>
    <row r="214" spans="2:13" s="3" customFormat="1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 s="3" customFormat="1" x14ac:dyDescent="0.25">
      <c r="B215" s="7" t="s">
        <v>125</v>
      </c>
      <c r="C215" s="51" t="str">
        <f>IF(C211&gt;0,C179,"")</f>
        <v/>
      </c>
      <c r="D215" s="51" t="str">
        <f t="shared" ref="D215:L215" si="161">IF(D211&gt;0,D179,"")</f>
        <v/>
      </c>
      <c r="E215" s="51" t="str">
        <f t="shared" si="161"/>
        <v/>
      </c>
      <c r="F215" s="51" t="str">
        <f t="shared" si="161"/>
        <v/>
      </c>
      <c r="G215" s="51" t="str">
        <f t="shared" si="161"/>
        <v/>
      </c>
      <c r="H215" s="51" t="str">
        <f t="shared" si="161"/>
        <v/>
      </c>
      <c r="I215" s="51" t="str">
        <f t="shared" si="161"/>
        <v/>
      </c>
      <c r="J215" s="51" t="str">
        <f t="shared" si="161"/>
        <v/>
      </c>
      <c r="K215" s="51" t="str">
        <f t="shared" si="161"/>
        <v/>
      </c>
      <c r="L215" s="51" t="str">
        <f t="shared" si="161"/>
        <v/>
      </c>
      <c r="M215" s="52">
        <f>SUM(C215:L215)</f>
        <v>0</v>
      </c>
    </row>
    <row r="216" spans="2:13" s="3" customFormat="1" x14ac:dyDescent="0.25">
      <c r="B216" s="6"/>
      <c r="C216" s="51" t="str">
        <f t="shared" ref="C216:L217" si="162">IF(C212&gt;0,C180,"")</f>
        <v/>
      </c>
      <c r="D216" s="51" t="str">
        <f t="shared" si="162"/>
        <v/>
      </c>
      <c r="E216" s="51" t="str">
        <f t="shared" si="162"/>
        <v/>
      </c>
      <c r="F216" s="51" t="str">
        <f t="shared" si="162"/>
        <v/>
      </c>
      <c r="G216" s="51" t="str">
        <f t="shared" si="162"/>
        <v/>
      </c>
      <c r="H216" s="51" t="str">
        <f t="shared" si="162"/>
        <v/>
      </c>
      <c r="I216" s="51" t="str">
        <f t="shared" si="162"/>
        <v/>
      </c>
      <c r="J216" s="51" t="str">
        <f t="shared" si="162"/>
        <v/>
      </c>
      <c r="K216" s="51" t="str">
        <f t="shared" si="162"/>
        <v/>
      </c>
      <c r="L216" s="51" t="str">
        <f t="shared" si="162"/>
        <v/>
      </c>
      <c r="M216" s="52">
        <f t="shared" ref="M216:M217" si="163">SUM(C216:L216)</f>
        <v>0</v>
      </c>
    </row>
    <row r="217" spans="2:13" s="3" customFormat="1" x14ac:dyDescent="0.25">
      <c r="B217" s="6"/>
      <c r="C217" s="51" t="str">
        <f t="shared" si="162"/>
        <v/>
      </c>
      <c r="D217" s="51" t="str">
        <f t="shared" si="162"/>
        <v/>
      </c>
      <c r="E217" s="51" t="str">
        <f t="shared" si="162"/>
        <v/>
      </c>
      <c r="F217" s="51" t="str">
        <f t="shared" si="162"/>
        <v/>
      </c>
      <c r="G217" s="51" t="str">
        <f t="shared" si="162"/>
        <v/>
      </c>
      <c r="H217" s="51" t="str">
        <f t="shared" si="162"/>
        <v/>
      </c>
      <c r="I217" s="51" t="str">
        <f t="shared" si="162"/>
        <v/>
      </c>
      <c r="J217" s="51" t="str">
        <f t="shared" si="162"/>
        <v/>
      </c>
      <c r="K217" s="51" t="str">
        <f t="shared" si="162"/>
        <v/>
      </c>
      <c r="L217" s="51" t="str">
        <f t="shared" si="162"/>
        <v/>
      </c>
      <c r="M217" s="52">
        <f t="shared" si="163"/>
        <v>0</v>
      </c>
    </row>
    <row r="218" spans="2:13" s="3" customFormat="1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 s="3" customFormat="1" x14ac:dyDescent="0.25">
      <c r="B219" s="7" t="s">
        <v>127</v>
      </c>
      <c r="C219" s="52" t="str">
        <f>IFERROR(C215/$M215,"")</f>
        <v/>
      </c>
      <c r="D219" s="52" t="str">
        <f t="shared" ref="D219:L219" si="164">IFERROR(D215/$M215,"")</f>
        <v/>
      </c>
      <c r="E219" s="52" t="str">
        <f t="shared" si="164"/>
        <v/>
      </c>
      <c r="F219" s="52" t="str">
        <f t="shared" si="164"/>
        <v/>
      </c>
      <c r="G219" s="52" t="str">
        <f t="shared" si="164"/>
        <v/>
      </c>
      <c r="H219" s="52" t="str">
        <f t="shared" si="164"/>
        <v/>
      </c>
      <c r="I219" s="52" t="str">
        <f t="shared" si="164"/>
        <v/>
      </c>
      <c r="J219" s="52" t="str">
        <f t="shared" si="164"/>
        <v/>
      </c>
      <c r="K219" s="52" t="str">
        <f t="shared" si="164"/>
        <v/>
      </c>
      <c r="L219" s="52" t="str">
        <f t="shared" si="164"/>
        <v/>
      </c>
      <c r="M219" s="51">
        <f>SUM(C219:L219)</f>
        <v>0</v>
      </c>
    </row>
    <row r="220" spans="2:13" s="3" customFormat="1" x14ac:dyDescent="0.25">
      <c r="B220" s="6"/>
      <c r="C220" s="52" t="str">
        <f t="shared" ref="C220:L221" si="165">IFERROR(C216/$M216,"")</f>
        <v/>
      </c>
      <c r="D220" s="52" t="str">
        <f t="shared" si="165"/>
        <v/>
      </c>
      <c r="E220" s="52" t="str">
        <f t="shared" si="165"/>
        <v/>
      </c>
      <c r="F220" s="52" t="str">
        <f t="shared" si="165"/>
        <v/>
      </c>
      <c r="G220" s="52" t="str">
        <f t="shared" si="165"/>
        <v/>
      </c>
      <c r="H220" s="52" t="str">
        <f t="shared" si="165"/>
        <v/>
      </c>
      <c r="I220" s="52" t="str">
        <f t="shared" si="165"/>
        <v/>
      </c>
      <c r="J220" s="52" t="str">
        <f t="shared" si="165"/>
        <v/>
      </c>
      <c r="K220" s="52" t="str">
        <f t="shared" si="165"/>
        <v/>
      </c>
      <c r="L220" s="52" t="str">
        <f t="shared" si="165"/>
        <v/>
      </c>
      <c r="M220" s="51">
        <f t="shared" ref="M220:M221" si="166">SUM(C220:L220)</f>
        <v>0</v>
      </c>
    </row>
    <row r="221" spans="2:13" s="3" customFormat="1" x14ac:dyDescent="0.25">
      <c r="B221" s="6"/>
      <c r="C221" s="52" t="str">
        <f t="shared" si="165"/>
        <v/>
      </c>
      <c r="D221" s="52" t="str">
        <f t="shared" si="165"/>
        <v/>
      </c>
      <c r="E221" s="52" t="str">
        <f t="shared" si="165"/>
        <v/>
      </c>
      <c r="F221" s="52" t="str">
        <f t="shared" si="165"/>
        <v/>
      </c>
      <c r="G221" s="52" t="str">
        <f t="shared" si="165"/>
        <v/>
      </c>
      <c r="H221" s="52" t="str">
        <f t="shared" si="165"/>
        <v/>
      </c>
      <c r="I221" s="52" t="str">
        <f t="shared" si="165"/>
        <v/>
      </c>
      <c r="J221" s="52" t="str">
        <f t="shared" si="165"/>
        <v/>
      </c>
      <c r="K221" s="52" t="str">
        <f t="shared" si="165"/>
        <v/>
      </c>
      <c r="L221" s="52" t="str">
        <f t="shared" si="165"/>
        <v/>
      </c>
      <c r="M221" s="51">
        <f t="shared" si="166"/>
        <v>0</v>
      </c>
    </row>
    <row r="222" spans="2:13" s="3" customFormat="1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 s="3" customFormat="1" x14ac:dyDescent="0.25">
      <c r="B223" s="78" t="s">
        <v>130</v>
      </c>
      <c r="C223" s="53" t="str">
        <f>IFERROR(C219*$B207,"")</f>
        <v/>
      </c>
      <c r="D223" s="53" t="str">
        <f t="shared" ref="D223:L223" si="167">IFERROR(D219*$B207,"")</f>
        <v/>
      </c>
      <c r="E223" s="53" t="str">
        <f t="shared" si="167"/>
        <v/>
      </c>
      <c r="F223" s="53" t="str">
        <f t="shared" si="167"/>
        <v/>
      </c>
      <c r="G223" s="53" t="str">
        <f t="shared" si="167"/>
        <v/>
      </c>
      <c r="H223" s="53" t="str">
        <f t="shared" si="167"/>
        <v/>
      </c>
      <c r="I223" s="53" t="str">
        <f t="shared" si="167"/>
        <v/>
      </c>
      <c r="J223" s="53" t="str">
        <f t="shared" si="167"/>
        <v/>
      </c>
      <c r="K223" s="53" t="str">
        <f t="shared" si="167"/>
        <v/>
      </c>
      <c r="L223" s="53" t="str">
        <f t="shared" si="167"/>
        <v/>
      </c>
      <c r="M223" s="51">
        <f>SUM(C223:L223)</f>
        <v>0</v>
      </c>
    </row>
    <row r="224" spans="2:13" s="3" customFormat="1" x14ac:dyDescent="0.25">
      <c r="B224" s="80"/>
      <c r="C224" s="53" t="str">
        <f t="shared" ref="C224:L225" si="168">IFERROR(C220*$B208,"")</f>
        <v/>
      </c>
      <c r="D224" s="53" t="str">
        <f t="shared" si="168"/>
        <v/>
      </c>
      <c r="E224" s="53" t="str">
        <f t="shared" si="168"/>
        <v/>
      </c>
      <c r="F224" s="53" t="str">
        <f t="shared" si="168"/>
        <v/>
      </c>
      <c r="G224" s="53" t="str">
        <f t="shared" si="168"/>
        <v/>
      </c>
      <c r="H224" s="53" t="str">
        <f t="shared" si="168"/>
        <v/>
      </c>
      <c r="I224" s="53" t="str">
        <f t="shared" si="168"/>
        <v/>
      </c>
      <c r="J224" s="53" t="str">
        <f t="shared" si="168"/>
        <v/>
      </c>
      <c r="K224" s="53" t="str">
        <f t="shared" si="168"/>
        <v/>
      </c>
      <c r="L224" s="53" t="str">
        <f t="shared" si="168"/>
        <v/>
      </c>
      <c r="M224" s="51">
        <f t="shared" ref="M224:M228" si="169">SUM(C224:L224)</f>
        <v>0</v>
      </c>
    </row>
    <row r="225" spans="2:13" s="3" customFormat="1" x14ac:dyDescent="0.25">
      <c r="B225" s="80"/>
      <c r="C225" s="53" t="str">
        <f t="shared" si="168"/>
        <v/>
      </c>
      <c r="D225" s="53" t="str">
        <f t="shared" si="168"/>
        <v/>
      </c>
      <c r="E225" s="53" t="str">
        <f t="shared" si="168"/>
        <v/>
      </c>
      <c r="F225" s="53" t="str">
        <f t="shared" si="168"/>
        <v/>
      </c>
      <c r="G225" s="53" t="str">
        <f t="shared" si="168"/>
        <v/>
      </c>
      <c r="H225" s="53" t="str">
        <f t="shared" si="168"/>
        <v/>
      </c>
      <c r="I225" s="53" t="str">
        <f t="shared" si="168"/>
        <v/>
      </c>
      <c r="J225" s="53" t="str">
        <f t="shared" si="168"/>
        <v/>
      </c>
      <c r="K225" s="53" t="str">
        <f t="shared" si="168"/>
        <v/>
      </c>
      <c r="L225" s="53" t="str">
        <f t="shared" si="168"/>
        <v/>
      </c>
      <c r="M225" s="51">
        <f t="shared" si="169"/>
        <v>0</v>
      </c>
    </row>
    <row r="226" spans="2:13" s="3" customFormat="1" x14ac:dyDescent="0.25">
      <c r="B226" s="7" t="s">
        <v>131</v>
      </c>
      <c r="C226" s="55">
        <f>MIN(C223,C211)</f>
        <v>0</v>
      </c>
      <c r="D226" s="55">
        <f t="shared" ref="D226:L226" si="170">MIN(D223,D211)</f>
        <v>0</v>
      </c>
      <c r="E226" s="55">
        <f t="shared" si="170"/>
        <v>0</v>
      </c>
      <c r="F226" s="55">
        <f t="shared" si="170"/>
        <v>0</v>
      </c>
      <c r="G226" s="55">
        <f t="shared" si="170"/>
        <v>0</v>
      </c>
      <c r="H226" s="55">
        <f t="shared" si="170"/>
        <v>0</v>
      </c>
      <c r="I226" s="55">
        <f t="shared" si="170"/>
        <v>0</v>
      </c>
      <c r="J226" s="55">
        <f t="shared" si="170"/>
        <v>0</v>
      </c>
      <c r="K226" s="55">
        <f t="shared" si="170"/>
        <v>0</v>
      </c>
      <c r="L226" s="55">
        <f t="shared" si="170"/>
        <v>0</v>
      </c>
      <c r="M226" s="51">
        <f>SUM(C226:L226)</f>
        <v>0</v>
      </c>
    </row>
    <row r="227" spans="2:13" s="3" customFormat="1" x14ac:dyDescent="0.25">
      <c r="B227" s="52">
        <f>+B207-M226</f>
        <v>-5000.0000000000009</v>
      </c>
      <c r="C227" s="55">
        <f t="shared" ref="C227:L228" si="171">MIN(C224,C212)</f>
        <v>0</v>
      </c>
      <c r="D227" s="55">
        <f t="shared" si="171"/>
        <v>0</v>
      </c>
      <c r="E227" s="55">
        <f t="shared" si="171"/>
        <v>0</v>
      </c>
      <c r="F227" s="55">
        <f t="shared" si="171"/>
        <v>0</v>
      </c>
      <c r="G227" s="55">
        <f t="shared" si="171"/>
        <v>0</v>
      </c>
      <c r="H227" s="55">
        <f t="shared" si="171"/>
        <v>0</v>
      </c>
      <c r="I227" s="55">
        <f t="shared" si="171"/>
        <v>0</v>
      </c>
      <c r="J227" s="55">
        <f t="shared" si="171"/>
        <v>0</v>
      </c>
      <c r="K227" s="55">
        <f t="shared" si="171"/>
        <v>0</v>
      </c>
      <c r="L227" s="55">
        <f t="shared" si="171"/>
        <v>0</v>
      </c>
      <c r="M227" s="51">
        <f t="shared" si="169"/>
        <v>0</v>
      </c>
    </row>
    <row r="228" spans="2:13" s="3" customFormat="1" x14ac:dyDescent="0.25">
      <c r="B228" s="52">
        <f t="shared" ref="B228:B229" si="172">+B208-M227</f>
        <v>-1600.0000000000009</v>
      </c>
      <c r="C228" s="55">
        <f t="shared" si="171"/>
        <v>0</v>
      </c>
      <c r="D228" s="55">
        <f t="shared" si="171"/>
        <v>0</v>
      </c>
      <c r="E228" s="55">
        <f t="shared" si="171"/>
        <v>0</v>
      </c>
      <c r="F228" s="55">
        <f t="shared" si="171"/>
        <v>0</v>
      </c>
      <c r="G228" s="55">
        <f t="shared" si="171"/>
        <v>0</v>
      </c>
      <c r="H228" s="55">
        <f t="shared" si="171"/>
        <v>0</v>
      </c>
      <c r="I228" s="55">
        <f t="shared" si="171"/>
        <v>0</v>
      </c>
      <c r="J228" s="55">
        <f t="shared" si="171"/>
        <v>0</v>
      </c>
      <c r="K228" s="55">
        <f t="shared" si="171"/>
        <v>0</v>
      </c>
      <c r="L228" s="55">
        <f t="shared" si="171"/>
        <v>0</v>
      </c>
      <c r="M228" s="51">
        <f t="shared" si="169"/>
        <v>0</v>
      </c>
    </row>
    <row r="229" spans="2:13" s="3" customFormat="1" x14ac:dyDescent="0.25">
      <c r="B229" s="52">
        <f t="shared" si="172"/>
        <v>-2358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 s="3" customFormat="1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 s="3" customFormat="1" x14ac:dyDescent="0.25">
      <c r="B231" s="6" t="s">
        <v>129</v>
      </c>
      <c r="C231" s="55">
        <f>+C211-C226</f>
        <v>0</v>
      </c>
      <c r="D231" s="55">
        <f t="shared" ref="D231:L231" si="173">+D211-D226</f>
        <v>0</v>
      </c>
      <c r="E231" s="55">
        <f t="shared" si="173"/>
        <v>0</v>
      </c>
      <c r="F231" s="55">
        <f t="shared" si="173"/>
        <v>0</v>
      </c>
      <c r="G231" s="55">
        <f t="shared" si="173"/>
        <v>0</v>
      </c>
      <c r="H231" s="55">
        <f t="shared" si="173"/>
        <v>0</v>
      </c>
      <c r="I231" s="55">
        <f t="shared" si="173"/>
        <v>0</v>
      </c>
      <c r="J231" s="55">
        <f t="shared" si="173"/>
        <v>0</v>
      </c>
      <c r="K231" s="55">
        <f t="shared" si="173"/>
        <v>0</v>
      </c>
      <c r="L231" s="55">
        <f t="shared" si="173"/>
        <v>0</v>
      </c>
      <c r="M231" s="6"/>
    </row>
    <row r="232" spans="2:13" s="3" customFormat="1" x14ac:dyDescent="0.25">
      <c r="B232" s="6"/>
      <c r="C232" s="55">
        <f t="shared" ref="C232:L233" si="174">+C212-C227</f>
        <v>0</v>
      </c>
      <c r="D232" s="55">
        <f t="shared" si="174"/>
        <v>0</v>
      </c>
      <c r="E232" s="55">
        <f t="shared" si="174"/>
        <v>0</v>
      </c>
      <c r="F232" s="55">
        <f t="shared" si="174"/>
        <v>0</v>
      </c>
      <c r="G232" s="55">
        <f t="shared" si="174"/>
        <v>0</v>
      </c>
      <c r="H232" s="55">
        <f t="shared" si="174"/>
        <v>0</v>
      </c>
      <c r="I232" s="55">
        <f t="shared" si="174"/>
        <v>0</v>
      </c>
      <c r="J232" s="55">
        <f t="shared" si="174"/>
        <v>0</v>
      </c>
      <c r="K232" s="55">
        <f t="shared" si="174"/>
        <v>0</v>
      </c>
      <c r="L232" s="55">
        <f t="shared" si="174"/>
        <v>0</v>
      </c>
      <c r="M232" s="6"/>
    </row>
    <row r="233" spans="2:13" s="3" customFormat="1" x14ac:dyDescent="0.25">
      <c r="B233" s="6"/>
      <c r="C233" s="55">
        <f t="shared" si="174"/>
        <v>0</v>
      </c>
      <c r="D233" s="55">
        <f t="shared" si="174"/>
        <v>0</v>
      </c>
      <c r="E233" s="55">
        <f t="shared" si="174"/>
        <v>0</v>
      </c>
      <c r="F233" s="55">
        <f t="shared" si="174"/>
        <v>0</v>
      </c>
      <c r="G233" s="55">
        <f t="shared" si="174"/>
        <v>0</v>
      </c>
      <c r="H233" s="55">
        <f t="shared" si="174"/>
        <v>0</v>
      </c>
      <c r="I233" s="55">
        <f t="shared" si="174"/>
        <v>0</v>
      </c>
      <c r="J233" s="55">
        <f t="shared" si="174"/>
        <v>0</v>
      </c>
      <c r="K233" s="55">
        <f t="shared" si="174"/>
        <v>0</v>
      </c>
      <c r="L233" s="55">
        <f t="shared" si="174"/>
        <v>0</v>
      </c>
      <c r="M233" s="6"/>
    </row>
    <row r="234" spans="2:13" s="3" customFormat="1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 s="3" customFormat="1" x14ac:dyDescent="0.25">
      <c r="B235" s="7" t="s">
        <v>125</v>
      </c>
      <c r="C235" s="51" t="str">
        <f>IF(C231&gt;0,C179,"")</f>
        <v/>
      </c>
      <c r="D235" s="51" t="str">
        <f t="shared" ref="D235:L235" si="175">IF(D231&gt;0,D179,"")</f>
        <v/>
      </c>
      <c r="E235" s="51" t="str">
        <f t="shared" si="175"/>
        <v/>
      </c>
      <c r="F235" s="51" t="str">
        <f t="shared" si="175"/>
        <v/>
      </c>
      <c r="G235" s="51" t="str">
        <f t="shared" si="175"/>
        <v/>
      </c>
      <c r="H235" s="51" t="str">
        <f t="shared" si="175"/>
        <v/>
      </c>
      <c r="I235" s="51" t="str">
        <f t="shared" si="175"/>
        <v/>
      </c>
      <c r="J235" s="51" t="str">
        <f t="shared" si="175"/>
        <v/>
      </c>
      <c r="K235" s="51" t="str">
        <f t="shared" si="175"/>
        <v/>
      </c>
      <c r="L235" s="51" t="str">
        <f t="shared" si="175"/>
        <v/>
      </c>
      <c r="M235" s="52">
        <f>SUM(C235:L235)</f>
        <v>0</v>
      </c>
    </row>
    <row r="236" spans="2:13" s="3" customFormat="1" x14ac:dyDescent="0.25">
      <c r="B236" s="6"/>
      <c r="C236" s="51" t="str">
        <f t="shared" ref="C236:L237" si="176">IF(C232&gt;0,C180,"")</f>
        <v/>
      </c>
      <c r="D236" s="51" t="str">
        <f t="shared" si="176"/>
        <v/>
      </c>
      <c r="E236" s="51" t="str">
        <f t="shared" si="176"/>
        <v/>
      </c>
      <c r="F236" s="51" t="str">
        <f t="shared" si="176"/>
        <v/>
      </c>
      <c r="G236" s="51" t="str">
        <f t="shared" si="176"/>
        <v/>
      </c>
      <c r="H236" s="51" t="str">
        <f t="shared" si="176"/>
        <v/>
      </c>
      <c r="I236" s="51" t="str">
        <f t="shared" si="176"/>
        <v/>
      </c>
      <c r="J236" s="51" t="str">
        <f t="shared" si="176"/>
        <v/>
      </c>
      <c r="K236" s="51" t="str">
        <f t="shared" si="176"/>
        <v/>
      </c>
      <c r="L236" s="51" t="str">
        <f t="shared" si="176"/>
        <v/>
      </c>
      <c r="M236" s="52">
        <f t="shared" ref="M236:M237" si="177">SUM(C236:L236)</f>
        <v>0</v>
      </c>
    </row>
    <row r="237" spans="2:13" s="3" customFormat="1" x14ac:dyDescent="0.25">
      <c r="B237" s="6"/>
      <c r="C237" s="51" t="str">
        <f t="shared" si="176"/>
        <v/>
      </c>
      <c r="D237" s="51" t="str">
        <f t="shared" si="176"/>
        <v/>
      </c>
      <c r="E237" s="51" t="str">
        <f t="shared" si="176"/>
        <v/>
      </c>
      <c r="F237" s="51" t="str">
        <f t="shared" si="176"/>
        <v/>
      </c>
      <c r="G237" s="51" t="str">
        <f t="shared" si="176"/>
        <v/>
      </c>
      <c r="H237" s="51" t="str">
        <f t="shared" si="176"/>
        <v/>
      </c>
      <c r="I237" s="51" t="str">
        <f t="shared" si="176"/>
        <v/>
      </c>
      <c r="J237" s="51" t="str">
        <f t="shared" si="176"/>
        <v/>
      </c>
      <c r="K237" s="51" t="str">
        <f t="shared" si="176"/>
        <v/>
      </c>
      <c r="L237" s="51" t="str">
        <f t="shared" si="176"/>
        <v/>
      </c>
      <c r="M237" s="52">
        <f t="shared" si="177"/>
        <v>0</v>
      </c>
    </row>
    <row r="238" spans="2:13" s="3" customFormat="1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 s="3" customFormat="1" x14ac:dyDescent="0.25">
      <c r="B239" s="7" t="s">
        <v>127</v>
      </c>
      <c r="C239" s="52" t="str">
        <f>IFERROR(C235/$M235,"")</f>
        <v/>
      </c>
      <c r="D239" s="52" t="str">
        <f t="shared" ref="D239:L239" si="178">IFERROR(D235/$M235,"")</f>
        <v/>
      </c>
      <c r="E239" s="52" t="str">
        <f t="shared" si="178"/>
        <v/>
      </c>
      <c r="F239" s="52" t="str">
        <f t="shared" si="178"/>
        <v/>
      </c>
      <c r="G239" s="52" t="str">
        <f t="shared" si="178"/>
        <v/>
      </c>
      <c r="H239" s="52" t="str">
        <f t="shared" si="178"/>
        <v/>
      </c>
      <c r="I239" s="52" t="str">
        <f t="shared" si="178"/>
        <v/>
      </c>
      <c r="J239" s="52" t="str">
        <f t="shared" si="178"/>
        <v/>
      </c>
      <c r="K239" s="52" t="str">
        <f t="shared" si="178"/>
        <v/>
      </c>
      <c r="L239" s="52" t="str">
        <f t="shared" si="178"/>
        <v/>
      </c>
      <c r="M239" s="51">
        <f>SUM(C239:L239)</f>
        <v>0</v>
      </c>
    </row>
    <row r="240" spans="2:13" s="3" customFormat="1" x14ac:dyDescent="0.25">
      <c r="B240" s="6"/>
      <c r="C240" s="52" t="str">
        <f t="shared" ref="C240:L241" si="179">IFERROR(C236/$M236,"")</f>
        <v/>
      </c>
      <c r="D240" s="52" t="str">
        <f t="shared" si="179"/>
        <v/>
      </c>
      <c r="E240" s="52" t="str">
        <f t="shared" si="179"/>
        <v/>
      </c>
      <c r="F240" s="52" t="str">
        <f t="shared" si="179"/>
        <v/>
      </c>
      <c r="G240" s="52" t="str">
        <f t="shared" si="179"/>
        <v/>
      </c>
      <c r="H240" s="52" t="str">
        <f t="shared" si="179"/>
        <v/>
      </c>
      <c r="I240" s="52" t="str">
        <f t="shared" si="179"/>
        <v/>
      </c>
      <c r="J240" s="52" t="str">
        <f t="shared" si="179"/>
        <v/>
      </c>
      <c r="K240" s="52" t="str">
        <f t="shared" si="179"/>
        <v/>
      </c>
      <c r="L240" s="52" t="str">
        <f t="shared" si="179"/>
        <v/>
      </c>
      <c r="M240" s="51">
        <f t="shared" ref="M240:M241" si="180">SUM(C240:L240)</f>
        <v>0</v>
      </c>
    </row>
    <row r="241" spans="2:13" s="3" customFormat="1" x14ac:dyDescent="0.25">
      <c r="B241" s="6"/>
      <c r="C241" s="52" t="str">
        <f t="shared" si="179"/>
        <v/>
      </c>
      <c r="D241" s="52" t="str">
        <f t="shared" si="179"/>
        <v/>
      </c>
      <c r="E241" s="52" t="str">
        <f t="shared" si="179"/>
        <v/>
      </c>
      <c r="F241" s="52" t="str">
        <f t="shared" si="179"/>
        <v/>
      </c>
      <c r="G241" s="52" t="str">
        <f t="shared" si="179"/>
        <v/>
      </c>
      <c r="H241" s="52" t="str">
        <f t="shared" si="179"/>
        <v/>
      </c>
      <c r="I241" s="52" t="str">
        <f t="shared" si="179"/>
        <v/>
      </c>
      <c r="J241" s="52" t="str">
        <f t="shared" si="179"/>
        <v/>
      </c>
      <c r="K241" s="52" t="str">
        <f t="shared" si="179"/>
        <v/>
      </c>
      <c r="L241" s="52" t="str">
        <f t="shared" si="179"/>
        <v/>
      </c>
      <c r="M241" s="51">
        <f t="shared" si="180"/>
        <v>0</v>
      </c>
    </row>
    <row r="242" spans="2:13" s="3" customFormat="1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 s="3" customFormat="1" x14ac:dyDescent="0.25">
      <c r="B243" s="78" t="s">
        <v>132</v>
      </c>
      <c r="C243" s="53" t="str">
        <f>IFERROR(C239*$B227,"")</f>
        <v/>
      </c>
      <c r="D243" s="53" t="str">
        <f t="shared" ref="D243:L243" si="181">IFERROR(D239*$B227,"")</f>
        <v/>
      </c>
      <c r="E243" s="53" t="str">
        <f t="shared" si="181"/>
        <v/>
      </c>
      <c r="F243" s="53" t="str">
        <f t="shared" si="181"/>
        <v/>
      </c>
      <c r="G243" s="53" t="str">
        <f t="shared" si="181"/>
        <v/>
      </c>
      <c r="H243" s="53" t="str">
        <f t="shared" si="181"/>
        <v/>
      </c>
      <c r="I243" s="53" t="str">
        <f t="shared" si="181"/>
        <v/>
      </c>
      <c r="J243" s="53" t="str">
        <f t="shared" si="181"/>
        <v/>
      </c>
      <c r="K243" s="53" t="str">
        <f t="shared" si="181"/>
        <v/>
      </c>
      <c r="L243" s="53" t="str">
        <f t="shared" si="181"/>
        <v/>
      </c>
      <c r="M243" s="51">
        <f>SUM(C243:L243)</f>
        <v>0</v>
      </c>
    </row>
    <row r="244" spans="2:13" s="3" customFormat="1" x14ac:dyDescent="0.25">
      <c r="B244" s="80"/>
      <c r="C244" s="53" t="str">
        <f t="shared" ref="C244:L245" si="182">IFERROR(C240*$B228,"")</f>
        <v/>
      </c>
      <c r="D244" s="53" t="str">
        <f t="shared" si="182"/>
        <v/>
      </c>
      <c r="E244" s="53" t="str">
        <f t="shared" si="182"/>
        <v/>
      </c>
      <c r="F244" s="53" t="str">
        <f t="shared" si="182"/>
        <v/>
      </c>
      <c r="G244" s="53" t="str">
        <f t="shared" si="182"/>
        <v/>
      </c>
      <c r="H244" s="53" t="str">
        <f t="shared" si="182"/>
        <v/>
      </c>
      <c r="I244" s="53" t="str">
        <f t="shared" si="182"/>
        <v/>
      </c>
      <c r="J244" s="53" t="str">
        <f t="shared" si="182"/>
        <v/>
      </c>
      <c r="K244" s="53" t="str">
        <f t="shared" si="182"/>
        <v/>
      </c>
      <c r="L244" s="53" t="str">
        <f t="shared" si="182"/>
        <v/>
      </c>
      <c r="M244" s="51">
        <f t="shared" ref="M244:M245" si="183">SUM(C244:L244)</f>
        <v>0</v>
      </c>
    </row>
    <row r="245" spans="2:13" s="3" customFormat="1" x14ac:dyDescent="0.25">
      <c r="B245" s="80"/>
      <c r="C245" s="53" t="str">
        <f t="shared" si="182"/>
        <v/>
      </c>
      <c r="D245" s="53" t="str">
        <f t="shared" si="182"/>
        <v/>
      </c>
      <c r="E245" s="53" t="str">
        <f t="shared" si="182"/>
        <v/>
      </c>
      <c r="F245" s="53" t="str">
        <f t="shared" si="182"/>
        <v/>
      </c>
      <c r="G245" s="53" t="str">
        <f t="shared" si="182"/>
        <v/>
      </c>
      <c r="H245" s="53" t="str">
        <f t="shared" si="182"/>
        <v/>
      </c>
      <c r="I245" s="53" t="str">
        <f t="shared" si="182"/>
        <v/>
      </c>
      <c r="J245" s="53" t="str">
        <f t="shared" si="182"/>
        <v/>
      </c>
      <c r="K245" s="53" t="str">
        <f t="shared" si="182"/>
        <v/>
      </c>
      <c r="L245" s="53" t="str">
        <f t="shared" si="182"/>
        <v/>
      </c>
      <c r="M245" s="51">
        <f t="shared" si="183"/>
        <v>0</v>
      </c>
    </row>
    <row r="246" spans="2:13" s="3" customFormat="1" x14ac:dyDescent="0.25">
      <c r="B246" s="7" t="s">
        <v>133</v>
      </c>
      <c r="C246" s="55">
        <f>MIN(C243,C231)</f>
        <v>0</v>
      </c>
      <c r="D246" s="55">
        <f t="shared" ref="D246:L246" si="184">MIN(D243,D231)</f>
        <v>0</v>
      </c>
      <c r="E246" s="55">
        <f t="shared" si="184"/>
        <v>0</v>
      </c>
      <c r="F246" s="55">
        <f t="shared" si="184"/>
        <v>0</v>
      </c>
      <c r="G246" s="55">
        <f t="shared" si="184"/>
        <v>0</v>
      </c>
      <c r="H246" s="55">
        <f t="shared" si="184"/>
        <v>0</v>
      </c>
      <c r="I246" s="55">
        <f t="shared" si="184"/>
        <v>0</v>
      </c>
      <c r="J246" s="55">
        <f t="shared" si="184"/>
        <v>0</v>
      </c>
      <c r="K246" s="55">
        <f t="shared" si="184"/>
        <v>0</v>
      </c>
      <c r="L246" s="55">
        <f t="shared" si="184"/>
        <v>0</v>
      </c>
      <c r="M246" s="51">
        <f>SUM(C246:L246)</f>
        <v>0</v>
      </c>
    </row>
    <row r="247" spans="2:13" s="3" customFormat="1" x14ac:dyDescent="0.25">
      <c r="B247" s="52">
        <f>+B227-M246</f>
        <v>-5000.0000000000009</v>
      </c>
      <c r="C247" s="55">
        <f t="shared" ref="C247:L248" si="185">MIN(C244,C232)</f>
        <v>0</v>
      </c>
      <c r="D247" s="55">
        <f t="shared" si="185"/>
        <v>0</v>
      </c>
      <c r="E247" s="55">
        <f t="shared" si="185"/>
        <v>0</v>
      </c>
      <c r="F247" s="55">
        <f t="shared" si="185"/>
        <v>0</v>
      </c>
      <c r="G247" s="55">
        <f t="shared" si="185"/>
        <v>0</v>
      </c>
      <c r="H247" s="55">
        <f t="shared" si="185"/>
        <v>0</v>
      </c>
      <c r="I247" s="55">
        <f t="shared" si="185"/>
        <v>0</v>
      </c>
      <c r="J247" s="55">
        <f t="shared" si="185"/>
        <v>0</v>
      </c>
      <c r="K247" s="55">
        <f t="shared" si="185"/>
        <v>0</v>
      </c>
      <c r="L247" s="55">
        <f t="shared" si="185"/>
        <v>0</v>
      </c>
      <c r="M247" s="51">
        <f t="shared" ref="M247:M248" si="186">SUM(C247:L247)</f>
        <v>0</v>
      </c>
    </row>
    <row r="248" spans="2:13" s="3" customFormat="1" x14ac:dyDescent="0.25">
      <c r="B248" s="52">
        <f t="shared" ref="B248:B249" si="187">+B228-M247</f>
        <v>-1600.0000000000009</v>
      </c>
      <c r="C248" s="55">
        <f t="shared" si="185"/>
        <v>0</v>
      </c>
      <c r="D248" s="55">
        <f t="shared" si="185"/>
        <v>0</v>
      </c>
      <c r="E248" s="55">
        <f t="shared" si="185"/>
        <v>0</v>
      </c>
      <c r="F248" s="55">
        <f t="shared" si="185"/>
        <v>0</v>
      </c>
      <c r="G248" s="55">
        <f t="shared" si="185"/>
        <v>0</v>
      </c>
      <c r="H248" s="55">
        <f t="shared" si="185"/>
        <v>0</v>
      </c>
      <c r="I248" s="55">
        <f t="shared" si="185"/>
        <v>0</v>
      </c>
      <c r="J248" s="55">
        <f t="shared" si="185"/>
        <v>0</v>
      </c>
      <c r="K248" s="55">
        <f t="shared" si="185"/>
        <v>0</v>
      </c>
      <c r="L248" s="55">
        <f t="shared" si="185"/>
        <v>0</v>
      </c>
      <c r="M248" s="51">
        <f t="shared" si="186"/>
        <v>0</v>
      </c>
    </row>
    <row r="249" spans="2:13" s="3" customFormat="1" x14ac:dyDescent="0.25">
      <c r="B249" s="52">
        <f t="shared" si="187"/>
        <v>-2358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2:13" s="3" customFormat="1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2:13" s="3" customFormat="1" x14ac:dyDescent="0.25">
      <c r="B251" s="6" t="s">
        <v>134</v>
      </c>
      <c r="C251" s="55">
        <f>+C246+C226+C207+C187</f>
        <v>0</v>
      </c>
      <c r="D251" s="55">
        <f t="shared" ref="D251:L251" si="188">+D246+D226+D207+D187</f>
        <v>0</v>
      </c>
      <c r="E251" s="55">
        <f t="shared" si="188"/>
        <v>49.080574038078112</v>
      </c>
      <c r="F251" s="55">
        <f t="shared" si="188"/>
        <v>229.09098909147099</v>
      </c>
      <c r="G251" s="55">
        <f t="shared" si="188"/>
        <v>451.82821349233541</v>
      </c>
      <c r="H251" s="55">
        <f t="shared" si="188"/>
        <v>575.64373830386887</v>
      </c>
      <c r="I251" s="55">
        <f t="shared" si="188"/>
        <v>732.84066228531583</v>
      </c>
      <c r="J251" s="55">
        <f t="shared" si="188"/>
        <v>863.10977644814955</v>
      </c>
      <c r="K251" s="55">
        <f t="shared" si="188"/>
        <v>1005.1114599259492</v>
      </c>
      <c r="L251" s="55">
        <f t="shared" si="188"/>
        <v>1093.294586414833</v>
      </c>
      <c r="M251" s="53">
        <f>SUM(C251:L251)</f>
        <v>5000.0000000000009</v>
      </c>
    </row>
    <row r="252" spans="2:13" s="3" customFormat="1" x14ac:dyDescent="0.25">
      <c r="B252" s="6"/>
      <c r="C252" s="55">
        <f t="shared" ref="C252:L253" si="189">+C247+C227+C208+C188</f>
        <v>0</v>
      </c>
      <c r="D252" s="55">
        <f t="shared" si="189"/>
        <v>0</v>
      </c>
      <c r="E252" s="55">
        <f t="shared" si="189"/>
        <v>21.138595465222267</v>
      </c>
      <c r="F252" s="55">
        <f t="shared" si="189"/>
        <v>86.782703960893201</v>
      </c>
      <c r="G252" s="55">
        <f t="shared" si="189"/>
        <v>142.61662779415647</v>
      </c>
      <c r="H252" s="55">
        <f t="shared" si="189"/>
        <v>190.66072828165676</v>
      </c>
      <c r="I252" s="55">
        <f t="shared" si="189"/>
        <v>232.41936023919996</v>
      </c>
      <c r="J252" s="55">
        <f t="shared" si="189"/>
        <v>269.0351879302649</v>
      </c>
      <c r="K252" s="55">
        <f t="shared" si="189"/>
        <v>301.39136145872396</v>
      </c>
      <c r="L252" s="55">
        <f t="shared" si="189"/>
        <v>355.95543486988333</v>
      </c>
      <c r="M252" s="53">
        <f t="shared" ref="M252:M253" si="190">SUM(C252:L252)</f>
        <v>1600.0000000000009</v>
      </c>
    </row>
    <row r="253" spans="2:13" s="3" customFormat="1" x14ac:dyDescent="0.25">
      <c r="B253" s="6"/>
      <c r="C253" s="55">
        <f t="shared" si="189"/>
        <v>29.293985815132999</v>
      </c>
      <c r="D253" s="55">
        <f t="shared" si="189"/>
        <v>61.479963048439117</v>
      </c>
      <c r="E253" s="55">
        <f t="shared" si="189"/>
        <v>147.40434514476328</v>
      </c>
      <c r="F253" s="55">
        <f t="shared" si="189"/>
        <v>202.21103349807112</v>
      </c>
      <c r="G253" s="55">
        <f t="shared" si="189"/>
        <v>246.02215651226732</v>
      </c>
      <c r="H253" s="55">
        <f t="shared" si="189"/>
        <v>278.94210949627995</v>
      </c>
      <c r="I253" s="55">
        <f t="shared" si="189"/>
        <v>306.06071735578951</v>
      </c>
      <c r="J253" s="55">
        <f t="shared" si="189"/>
        <v>335.45573619680874</v>
      </c>
      <c r="K253" s="55">
        <f t="shared" si="189"/>
        <v>358.19485084885315</v>
      </c>
      <c r="L253" s="55">
        <f t="shared" si="189"/>
        <v>392.93510208359481</v>
      </c>
      <c r="M253" s="53">
        <f t="shared" si="190"/>
        <v>2358</v>
      </c>
    </row>
    <row r="254" spans="2:13" s="3" customFormat="1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2:13" s="3" customFormat="1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2:13" s="3" customFormat="1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</sheetData>
  <sheetProtection algorithmName="SHA-512" hashValue="1xu9fb5cljES9XIp65pqBl/xeHWkpvfljA1zIkpgBvNm40Hdj5JNSzmezsxgmeDDHLysJreAUsjIOZx9nW7WqQ==" saltValue="WpdK3npHVvHx4MX11Hp3cA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DE971A3A-30F9-435A-A692-FF275390A122}">
      <formula1>25</formula1>
      <formula2>50</formula2>
    </dataValidation>
    <dataValidation type="whole" allowBlank="1" showInputMessage="1" showErrorMessage="1" error="Whole number only_x000a_Department stores = $50 to $100 only" sqref="C22:L22" xr:uid="{3C3CB592-4956-4319-8F7D-3D8973D62FFE}">
      <formula1>50</formula1>
      <formula2>100</formula2>
    </dataValidation>
    <dataValidation type="whole" allowBlank="1" showInputMessage="1" showErrorMessage="1" error="Whole number only_x000a_Specialty stores = $100 to $150 only" sqref="C23:L23" xr:uid="{CDC3DA20-97C9-4F49-83EB-D41AEE289617}">
      <formula1>100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6D75-AB52-4AB2-A805-6701C9621C2E}">
  <dimension ref="A1:AP257"/>
  <sheetViews>
    <sheetView workbookViewId="0">
      <selection activeCell="C2" sqref="C2:L2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0" t="s">
        <v>60</v>
      </c>
      <c r="C2" s="94" t="s">
        <v>55</v>
      </c>
      <c r="D2" s="95"/>
      <c r="E2" s="95"/>
      <c r="F2" s="95"/>
      <c r="G2" s="95"/>
      <c r="H2" s="95"/>
      <c r="I2" s="95"/>
      <c r="J2" s="95"/>
      <c r="K2" s="95"/>
      <c r="L2" s="96"/>
    </row>
    <row r="3" spans="1:42" ht="5.25" customHeight="1" x14ac:dyDescent="0.25">
      <c r="B3" s="101"/>
      <c r="C3" s="46"/>
      <c r="D3" s="47"/>
      <c r="E3" s="47"/>
      <c r="F3" s="47"/>
      <c r="G3" s="47"/>
      <c r="H3" s="47"/>
      <c r="I3" s="47"/>
      <c r="J3" s="47"/>
      <c r="K3" s="47"/>
      <c r="L3" s="48"/>
    </row>
    <row r="4" spans="1:42" ht="19.5" thickBot="1" x14ac:dyDescent="0.3">
      <c r="B4" s="102"/>
      <c r="C4" s="97" t="s">
        <v>56</v>
      </c>
      <c r="D4" s="98"/>
      <c r="E4" s="98"/>
      <c r="F4" s="98"/>
      <c r="G4" s="98"/>
      <c r="H4" s="98"/>
      <c r="I4" s="98"/>
      <c r="J4" s="98"/>
      <c r="K4" s="98"/>
      <c r="L4" s="99"/>
    </row>
    <row r="5" spans="1:42" ht="15.75" thickBot="1" x14ac:dyDescent="0.3">
      <c r="B5" s="40" t="s">
        <v>42</v>
      </c>
      <c r="C5" s="6">
        <v>10</v>
      </c>
      <c r="D5" s="6">
        <f>+C5+1</f>
        <v>11</v>
      </c>
    </row>
    <row r="6" spans="1:42" s="8" customFormat="1" ht="19.5" thickBot="1" x14ac:dyDescent="0.3">
      <c r="A6" s="7"/>
      <c r="B6" s="49" t="s">
        <v>19</v>
      </c>
      <c r="C6" s="16" t="s">
        <v>0</v>
      </c>
      <c r="D6" s="18" t="s">
        <v>1</v>
      </c>
      <c r="E6" s="16" t="s">
        <v>2</v>
      </c>
      <c r="F6" s="18" t="s">
        <v>3</v>
      </c>
      <c r="G6" s="16" t="s">
        <v>4</v>
      </c>
      <c r="H6" s="18" t="s">
        <v>5</v>
      </c>
      <c r="I6" s="16" t="s">
        <v>6</v>
      </c>
      <c r="J6" s="18" t="s">
        <v>7</v>
      </c>
      <c r="K6" s="16" t="s">
        <v>8</v>
      </c>
      <c r="L6" s="18" t="s">
        <v>9</v>
      </c>
      <c r="M6" s="17" t="s">
        <v>20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x14ac:dyDescent="0.25">
      <c r="B7" s="42" t="s">
        <v>53</v>
      </c>
      <c r="C7" s="25"/>
      <c r="D7" s="26"/>
      <c r="E7" s="25"/>
      <c r="F7" s="26"/>
      <c r="G7" s="25"/>
      <c r="H7" s="26"/>
      <c r="I7" s="25"/>
      <c r="J7" s="26"/>
      <c r="K7" s="25"/>
      <c r="L7" s="26"/>
      <c r="M7" s="27"/>
    </row>
    <row r="8" spans="1:42" x14ac:dyDescent="0.25">
      <c r="B8" s="19" t="s">
        <v>10</v>
      </c>
      <c r="C8" s="10"/>
      <c r="D8" s="20"/>
      <c r="E8" s="10"/>
      <c r="F8" s="20"/>
      <c r="G8" s="10"/>
      <c r="H8" s="20"/>
      <c r="I8" s="10"/>
      <c r="J8" s="20"/>
      <c r="K8" s="10"/>
      <c r="L8" s="20"/>
      <c r="M8" s="11">
        <f>SUM(C8:L8)</f>
        <v>0</v>
      </c>
      <c r="S8" s="50">
        <f>+C16</f>
        <v>0</v>
      </c>
      <c r="T8" s="50">
        <f t="shared" ref="T8:AB10" si="0">+D16</f>
        <v>0</v>
      </c>
      <c r="U8" s="50">
        <f t="shared" si="0"/>
        <v>49.080574038078112</v>
      </c>
      <c r="V8" s="50">
        <f t="shared" si="0"/>
        <v>229.09098909147099</v>
      </c>
      <c r="W8" s="50">
        <f t="shared" si="0"/>
        <v>451.82821349233541</v>
      </c>
      <c r="X8" s="50">
        <f t="shared" si="0"/>
        <v>575.64373830386887</v>
      </c>
      <c r="Y8" s="50">
        <f t="shared" si="0"/>
        <v>732.84066228531583</v>
      </c>
      <c r="Z8" s="50">
        <f t="shared" si="0"/>
        <v>863.10977644814955</v>
      </c>
      <c r="AA8" s="50">
        <f t="shared" si="0"/>
        <v>1005.1114599259492</v>
      </c>
      <c r="AB8" s="50">
        <f t="shared" si="0"/>
        <v>1093.294586414833</v>
      </c>
      <c r="AC8" s="3">
        <f>SUM(S8:AB8)</f>
        <v>5000.0000000000009</v>
      </c>
    </row>
    <row r="9" spans="1:42" x14ac:dyDescent="0.25">
      <c r="B9" s="19" t="s">
        <v>11</v>
      </c>
      <c r="C9" s="10"/>
      <c r="D9" s="20"/>
      <c r="E9" s="10"/>
      <c r="F9" s="20"/>
      <c r="G9" s="10"/>
      <c r="H9" s="20"/>
      <c r="I9" s="10"/>
      <c r="J9" s="20"/>
      <c r="K9" s="10"/>
      <c r="L9" s="20"/>
      <c r="M9" s="11">
        <f t="shared" ref="M9:M19" si="1">SUM(C9:L9)</f>
        <v>0</v>
      </c>
      <c r="S9" s="50">
        <f t="shared" ref="S9:S10" si="2">+C17</f>
        <v>0</v>
      </c>
      <c r="T9" s="50">
        <f t="shared" si="0"/>
        <v>0</v>
      </c>
      <c r="U9" s="50">
        <f t="shared" si="0"/>
        <v>21.138595465222267</v>
      </c>
      <c r="V9" s="50">
        <f t="shared" si="0"/>
        <v>86.782703960893201</v>
      </c>
      <c r="W9" s="50">
        <f t="shared" si="0"/>
        <v>142.61662779415647</v>
      </c>
      <c r="X9" s="50">
        <f t="shared" si="0"/>
        <v>190.66072828165676</v>
      </c>
      <c r="Y9" s="50">
        <f t="shared" si="0"/>
        <v>232.41936023919996</v>
      </c>
      <c r="Z9" s="50">
        <f t="shared" si="0"/>
        <v>269.0351879302649</v>
      </c>
      <c r="AA9" s="50">
        <f t="shared" si="0"/>
        <v>301.39136145872396</v>
      </c>
      <c r="AB9" s="50">
        <f t="shared" si="0"/>
        <v>355.95543486988333</v>
      </c>
      <c r="AC9" s="3">
        <f t="shared" ref="AC9:AC10" si="3">SUM(S9:AB9)</f>
        <v>1600.0000000000009</v>
      </c>
    </row>
    <row r="10" spans="1:42" ht="15.75" thickBot="1" x14ac:dyDescent="0.3">
      <c r="B10" s="24" t="s">
        <v>12</v>
      </c>
      <c r="C10" s="28"/>
      <c r="D10" s="29"/>
      <c r="E10" s="28"/>
      <c r="F10" s="29"/>
      <c r="G10" s="28"/>
      <c r="H10" s="29"/>
      <c r="I10" s="28"/>
      <c r="J10" s="29"/>
      <c r="K10" s="28"/>
      <c r="L10" s="29"/>
      <c r="M10" s="30">
        <f t="shared" si="1"/>
        <v>0</v>
      </c>
      <c r="S10" s="50">
        <f t="shared" si="2"/>
        <v>29.293985815132999</v>
      </c>
      <c r="T10" s="50">
        <f t="shared" si="0"/>
        <v>61.479963048439117</v>
      </c>
      <c r="U10" s="50">
        <f t="shared" si="0"/>
        <v>147.40434514476328</v>
      </c>
      <c r="V10" s="50">
        <f t="shared" si="0"/>
        <v>202.21103349807112</v>
      </c>
      <c r="W10" s="50">
        <f t="shared" si="0"/>
        <v>246.02215651226732</v>
      </c>
      <c r="X10" s="50">
        <f t="shared" si="0"/>
        <v>278.94210949627995</v>
      </c>
      <c r="Y10" s="50">
        <f t="shared" si="0"/>
        <v>306.06071735578951</v>
      </c>
      <c r="Z10" s="50">
        <f t="shared" si="0"/>
        <v>335.45573619680874</v>
      </c>
      <c r="AA10" s="50">
        <f t="shared" si="0"/>
        <v>358.19485084885315</v>
      </c>
      <c r="AB10" s="50">
        <f t="shared" si="0"/>
        <v>392.93510208359481</v>
      </c>
      <c r="AC10" s="3">
        <f t="shared" si="3"/>
        <v>2358</v>
      </c>
    </row>
    <row r="11" spans="1:42" x14ac:dyDescent="0.25">
      <c r="B11" s="42" t="s">
        <v>43</v>
      </c>
      <c r="C11" s="31"/>
      <c r="D11" s="32"/>
      <c r="E11" s="31"/>
      <c r="F11" s="32"/>
      <c r="G11" s="31"/>
      <c r="H11" s="32"/>
      <c r="I11" s="31"/>
      <c r="J11" s="32"/>
      <c r="K11" s="31"/>
      <c r="L11" s="32"/>
      <c r="M11" s="33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42" x14ac:dyDescent="0.25">
      <c r="B12" s="19" t="s">
        <v>10</v>
      </c>
      <c r="C12" s="12">
        <f>+'Round 3'!C42</f>
        <v>0</v>
      </c>
      <c r="D12" s="21">
        <f>+'Round 3'!D42</f>
        <v>0</v>
      </c>
      <c r="E12" s="12">
        <f>+'Round 3'!E42</f>
        <v>49.080574038078112</v>
      </c>
      <c r="F12" s="21">
        <f>+'Round 3'!F42</f>
        <v>229.09098909147099</v>
      </c>
      <c r="G12" s="12">
        <f>+'Round 3'!G42</f>
        <v>451.82821349233541</v>
      </c>
      <c r="H12" s="21">
        <f>+'Round 3'!H42</f>
        <v>575.64373830386887</v>
      </c>
      <c r="I12" s="12">
        <f>+'Round 3'!I42</f>
        <v>732.84066228531583</v>
      </c>
      <c r="J12" s="21">
        <f>+'Round 3'!J42</f>
        <v>863.10977644814955</v>
      </c>
      <c r="K12" s="12">
        <f>+'Round 3'!K42</f>
        <v>1005.1114599259492</v>
      </c>
      <c r="L12" s="21">
        <f>+'Round 3'!L42</f>
        <v>1093.294586414833</v>
      </c>
      <c r="M12" s="11">
        <f>SUM(C12:L12)</f>
        <v>5000.0000000000009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42" x14ac:dyDescent="0.25">
      <c r="B13" s="19" t="s">
        <v>11</v>
      </c>
      <c r="C13" s="12">
        <f>+'Round 3'!C43</f>
        <v>0</v>
      </c>
      <c r="D13" s="21">
        <f>+'Round 3'!D43</f>
        <v>0</v>
      </c>
      <c r="E13" s="12">
        <f>+'Round 3'!E43</f>
        <v>21.138595465222267</v>
      </c>
      <c r="F13" s="21">
        <f>+'Round 3'!F43</f>
        <v>86.782703960893201</v>
      </c>
      <c r="G13" s="12">
        <f>+'Round 3'!G43</f>
        <v>142.61662779415647</v>
      </c>
      <c r="H13" s="21">
        <f>+'Round 3'!H43</f>
        <v>190.66072828165676</v>
      </c>
      <c r="I13" s="12">
        <f>+'Round 3'!I43</f>
        <v>232.41936023919996</v>
      </c>
      <c r="J13" s="21">
        <f>+'Round 3'!J43</f>
        <v>269.0351879302649</v>
      </c>
      <c r="K13" s="12">
        <f>+'Round 3'!K43</f>
        <v>301.39136145872396</v>
      </c>
      <c r="L13" s="21">
        <f>+'Round 3'!L43</f>
        <v>355.95543486988333</v>
      </c>
      <c r="M13" s="11">
        <f t="shared" ref="M13:M14" si="4">SUM(C13:L13)</f>
        <v>1600.0000000000009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42" ht="15.75" thickBot="1" x14ac:dyDescent="0.3">
      <c r="B14" s="24" t="s">
        <v>12</v>
      </c>
      <c r="C14" s="34">
        <f>+'Round 3'!C44</f>
        <v>29.293985815132999</v>
      </c>
      <c r="D14" s="35">
        <f>+'Round 3'!D44</f>
        <v>61.479963048439117</v>
      </c>
      <c r="E14" s="34">
        <f>+'Round 3'!E44</f>
        <v>147.40434514476328</v>
      </c>
      <c r="F14" s="35">
        <f>+'Round 3'!F44</f>
        <v>202.21103349807112</v>
      </c>
      <c r="G14" s="34">
        <f>+'Round 3'!G44</f>
        <v>246.02215651226732</v>
      </c>
      <c r="H14" s="35">
        <f>+'Round 3'!H44</f>
        <v>278.94210949627995</v>
      </c>
      <c r="I14" s="34">
        <f>+'Round 3'!I44</f>
        <v>306.06071735578951</v>
      </c>
      <c r="J14" s="35">
        <f>+'Round 3'!J44</f>
        <v>335.45573619680874</v>
      </c>
      <c r="K14" s="34">
        <f>+'Round 3'!K44</f>
        <v>358.19485084885315</v>
      </c>
      <c r="L14" s="35">
        <f>+'Round 3'!L44</f>
        <v>392.93510208359481</v>
      </c>
      <c r="M14" s="30">
        <f t="shared" si="4"/>
        <v>2358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42" x14ac:dyDescent="0.25">
      <c r="B15" s="42" t="s">
        <v>14</v>
      </c>
      <c r="C15" s="31"/>
      <c r="D15" s="32"/>
      <c r="E15" s="31"/>
      <c r="F15" s="32"/>
      <c r="G15" s="31"/>
      <c r="H15" s="32"/>
      <c r="I15" s="31"/>
      <c r="J15" s="32"/>
      <c r="K15" s="31"/>
      <c r="L15" s="32"/>
      <c r="M15" s="33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42" x14ac:dyDescent="0.25">
      <c r="B16" s="19" t="s">
        <v>10</v>
      </c>
      <c r="C16" s="12">
        <f>+C8+C12</f>
        <v>0</v>
      </c>
      <c r="D16" s="21">
        <f t="shared" ref="D16:L16" si="5">+D8+D12</f>
        <v>0</v>
      </c>
      <c r="E16" s="12">
        <f t="shared" si="5"/>
        <v>49.080574038078112</v>
      </c>
      <c r="F16" s="21">
        <f t="shared" si="5"/>
        <v>229.09098909147099</v>
      </c>
      <c r="G16" s="12">
        <f t="shared" si="5"/>
        <v>451.82821349233541</v>
      </c>
      <c r="H16" s="21">
        <f t="shared" si="5"/>
        <v>575.64373830386887</v>
      </c>
      <c r="I16" s="12">
        <f t="shared" si="5"/>
        <v>732.84066228531583</v>
      </c>
      <c r="J16" s="21">
        <f t="shared" si="5"/>
        <v>863.10977644814955</v>
      </c>
      <c r="K16" s="12">
        <f t="shared" si="5"/>
        <v>1005.1114599259492</v>
      </c>
      <c r="L16" s="21">
        <f t="shared" si="5"/>
        <v>1093.294586414833</v>
      </c>
      <c r="M16" s="11">
        <f>SUM(C16:L16)</f>
        <v>5000.0000000000009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40" x14ac:dyDescent="0.25">
      <c r="B17" s="19" t="s">
        <v>11</v>
      </c>
      <c r="C17" s="12">
        <f t="shared" ref="C17:L18" si="6">+C9+C13</f>
        <v>0</v>
      </c>
      <c r="D17" s="21">
        <f t="shared" si="6"/>
        <v>0</v>
      </c>
      <c r="E17" s="12">
        <f t="shared" si="6"/>
        <v>21.138595465222267</v>
      </c>
      <c r="F17" s="21">
        <f t="shared" si="6"/>
        <v>86.782703960893201</v>
      </c>
      <c r="G17" s="12">
        <f t="shared" si="6"/>
        <v>142.61662779415647</v>
      </c>
      <c r="H17" s="21">
        <f t="shared" si="6"/>
        <v>190.66072828165676</v>
      </c>
      <c r="I17" s="12">
        <f t="shared" si="6"/>
        <v>232.41936023919996</v>
      </c>
      <c r="J17" s="21">
        <f t="shared" si="6"/>
        <v>269.0351879302649</v>
      </c>
      <c r="K17" s="12">
        <f t="shared" si="6"/>
        <v>301.39136145872396</v>
      </c>
      <c r="L17" s="21">
        <f t="shared" si="6"/>
        <v>355.95543486988333</v>
      </c>
      <c r="M17" s="11">
        <f t="shared" ref="M17:M18" si="7">SUM(C17:L17)</f>
        <v>1600.0000000000009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40" ht="15.75" thickBot="1" x14ac:dyDescent="0.3">
      <c r="B18" s="19" t="s">
        <v>12</v>
      </c>
      <c r="C18" s="12">
        <f t="shared" si="6"/>
        <v>29.293985815132999</v>
      </c>
      <c r="D18" s="21">
        <f t="shared" si="6"/>
        <v>61.479963048439117</v>
      </c>
      <c r="E18" s="12">
        <f t="shared" si="6"/>
        <v>147.40434514476328</v>
      </c>
      <c r="F18" s="21">
        <f t="shared" si="6"/>
        <v>202.21103349807112</v>
      </c>
      <c r="G18" s="12">
        <f t="shared" si="6"/>
        <v>246.02215651226732</v>
      </c>
      <c r="H18" s="21">
        <f t="shared" si="6"/>
        <v>278.94210949627995</v>
      </c>
      <c r="I18" s="12">
        <f t="shared" si="6"/>
        <v>306.06071735578951</v>
      </c>
      <c r="J18" s="21">
        <f t="shared" si="6"/>
        <v>335.45573619680874</v>
      </c>
      <c r="K18" s="12">
        <f t="shared" si="6"/>
        <v>358.19485084885315</v>
      </c>
      <c r="L18" s="21">
        <f t="shared" si="6"/>
        <v>392.93510208359481</v>
      </c>
      <c r="M18" s="11">
        <f t="shared" si="7"/>
        <v>2358</v>
      </c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40" ht="15.75" thickBot="1" x14ac:dyDescent="0.3">
      <c r="B19" s="132" t="s">
        <v>14</v>
      </c>
      <c r="C19" s="127">
        <f>SUM(C16:C18)</f>
        <v>29.293985815132999</v>
      </c>
      <c r="D19" s="128">
        <f t="shared" ref="D19:L19" si="8">SUM(D16:D18)</f>
        <v>61.479963048439117</v>
      </c>
      <c r="E19" s="127">
        <f t="shared" si="8"/>
        <v>217.62351464806366</v>
      </c>
      <c r="F19" s="128">
        <f t="shared" si="8"/>
        <v>518.08472655043533</v>
      </c>
      <c r="G19" s="127">
        <f t="shared" si="8"/>
        <v>840.46699779875917</v>
      </c>
      <c r="H19" s="128">
        <f t="shared" si="8"/>
        <v>1045.2465760818056</v>
      </c>
      <c r="I19" s="127">
        <f t="shared" si="8"/>
        <v>1271.3207398803052</v>
      </c>
      <c r="J19" s="128">
        <f t="shared" si="8"/>
        <v>1467.6007005752231</v>
      </c>
      <c r="K19" s="127">
        <f t="shared" si="8"/>
        <v>1664.6976722335262</v>
      </c>
      <c r="L19" s="128">
        <f t="shared" si="8"/>
        <v>1842.185123368311</v>
      </c>
      <c r="M19" s="129">
        <f t="shared" si="1"/>
        <v>8958</v>
      </c>
    </row>
    <row r="20" spans="1:40" ht="15" customHeight="1" x14ac:dyDescent="0.25">
      <c r="B20" s="42" t="s">
        <v>13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7"/>
      <c r="N20" s="91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19" t="s">
        <v>10</v>
      </c>
      <c r="C21" s="13"/>
      <c r="D21" s="22"/>
      <c r="E21" s="13"/>
      <c r="F21" s="22"/>
      <c r="G21" s="13"/>
      <c r="H21" s="22"/>
      <c r="I21" s="13"/>
      <c r="J21" s="22"/>
      <c r="K21" s="13"/>
      <c r="L21" s="22"/>
      <c r="M21" s="9">
        <f>+AE25</f>
        <v>0</v>
      </c>
      <c r="N21" s="92"/>
      <c r="S21" s="50">
        <f>+C21</f>
        <v>0</v>
      </c>
      <c r="T21" s="50">
        <f t="shared" ref="T21:AB23" si="9">+D21</f>
        <v>0</v>
      </c>
      <c r="U21" s="50">
        <f t="shared" si="9"/>
        <v>0</v>
      </c>
      <c r="V21" s="50">
        <f t="shared" si="9"/>
        <v>0</v>
      </c>
      <c r="W21" s="50">
        <f t="shared" si="9"/>
        <v>0</v>
      </c>
      <c r="X21" s="50">
        <f t="shared" si="9"/>
        <v>0</v>
      </c>
      <c r="Y21" s="50">
        <f t="shared" si="9"/>
        <v>0</v>
      </c>
      <c r="Z21" s="50">
        <f t="shared" si="9"/>
        <v>0</v>
      </c>
      <c r="AA21" s="50">
        <f t="shared" si="9"/>
        <v>0</v>
      </c>
      <c r="AB21" s="50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19" t="s">
        <v>11</v>
      </c>
      <c r="C22" s="13"/>
      <c r="D22" s="22"/>
      <c r="E22" s="13"/>
      <c r="F22" s="22"/>
      <c r="G22" s="13"/>
      <c r="H22" s="22"/>
      <c r="I22" s="13"/>
      <c r="J22" s="22"/>
      <c r="K22" s="13"/>
      <c r="L22" s="22"/>
      <c r="M22" s="9">
        <f t="shared" ref="M22:M23" si="10">+AE26</f>
        <v>0</v>
      </c>
      <c r="N22" s="92"/>
      <c r="S22" s="50">
        <f t="shared" ref="S22:S23" si="11">+C22</f>
        <v>0</v>
      </c>
      <c r="T22" s="50">
        <f t="shared" si="9"/>
        <v>0</v>
      </c>
      <c r="U22" s="50">
        <f t="shared" si="9"/>
        <v>0</v>
      </c>
      <c r="V22" s="50">
        <f t="shared" si="9"/>
        <v>0</v>
      </c>
      <c r="W22" s="50">
        <f t="shared" si="9"/>
        <v>0</v>
      </c>
      <c r="X22" s="50">
        <f t="shared" si="9"/>
        <v>0</v>
      </c>
      <c r="Y22" s="50">
        <f t="shared" si="9"/>
        <v>0</v>
      </c>
      <c r="Z22" s="50">
        <f t="shared" si="9"/>
        <v>0</v>
      </c>
      <c r="AA22" s="50">
        <f t="shared" si="9"/>
        <v>0</v>
      </c>
      <c r="AB22" s="50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4" t="s">
        <v>12</v>
      </c>
      <c r="C23" s="36"/>
      <c r="D23" s="37"/>
      <c r="E23" s="36"/>
      <c r="F23" s="37"/>
      <c r="G23" s="36"/>
      <c r="H23" s="37"/>
      <c r="I23" s="36"/>
      <c r="J23" s="37"/>
      <c r="K23" s="36"/>
      <c r="L23" s="37"/>
      <c r="M23" s="15">
        <f t="shared" si="10"/>
        <v>0</v>
      </c>
      <c r="N23" s="93"/>
      <c r="S23" s="50">
        <f t="shared" si="11"/>
        <v>0</v>
      </c>
      <c r="T23" s="50">
        <f t="shared" si="9"/>
        <v>0</v>
      </c>
      <c r="U23" s="50">
        <f t="shared" si="9"/>
        <v>0</v>
      </c>
      <c r="V23" s="50">
        <f t="shared" si="9"/>
        <v>0</v>
      </c>
      <c r="W23" s="50">
        <f t="shared" si="9"/>
        <v>0</v>
      </c>
      <c r="X23" s="50">
        <f t="shared" si="9"/>
        <v>0</v>
      </c>
      <c r="Y23" s="50">
        <f t="shared" si="9"/>
        <v>0</v>
      </c>
      <c r="Z23" s="50">
        <f t="shared" si="9"/>
        <v>0</v>
      </c>
      <c r="AA23" s="50">
        <f t="shared" si="9"/>
        <v>0</v>
      </c>
      <c r="AB23" s="50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2" t="s">
        <v>15</v>
      </c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7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19" t="s">
        <v>35</v>
      </c>
      <c r="C25" s="12">
        <f t="shared" ref="C25:L25" si="12">+C8*$A25</f>
        <v>0</v>
      </c>
      <c r="D25" s="21">
        <f t="shared" si="12"/>
        <v>0</v>
      </c>
      <c r="E25" s="12">
        <f t="shared" si="12"/>
        <v>0</v>
      </c>
      <c r="F25" s="21">
        <f t="shared" si="12"/>
        <v>0</v>
      </c>
      <c r="G25" s="12">
        <f t="shared" si="12"/>
        <v>0</v>
      </c>
      <c r="H25" s="21">
        <f t="shared" si="12"/>
        <v>0</v>
      </c>
      <c r="I25" s="12">
        <f t="shared" si="12"/>
        <v>0</v>
      </c>
      <c r="J25" s="21">
        <f t="shared" si="12"/>
        <v>0</v>
      </c>
      <c r="K25" s="12">
        <f t="shared" si="12"/>
        <v>0</v>
      </c>
      <c r="L25" s="21">
        <f t="shared" si="12"/>
        <v>0</v>
      </c>
      <c r="M25" s="11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19" t="s">
        <v>36</v>
      </c>
      <c r="C26" s="12">
        <f t="shared" ref="C26:L26" si="14">+C9*$A26</f>
        <v>0</v>
      </c>
      <c r="D26" s="21">
        <f t="shared" si="14"/>
        <v>0</v>
      </c>
      <c r="E26" s="12">
        <f t="shared" si="14"/>
        <v>0</v>
      </c>
      <c r="F26" s="21">
        <f t="shared" si="14"/>
        <v>0</v>
      </c>
      <c r="G26" s="12">
        <f t="shared" si="14"/>
        <v>0</v>
      </c>
      <c r="H26" s="21">
        <f t="shared" si="14"/>
        <v>0</v>
      </c>
      <c r="I26" s="12">
        <f t="shared" si="14"/>
        <v>0</v>
      </c>
      <c r="J26" s="21">
        <f t="shared" si="14"/>
        <v>0</v>
      </c>
      <c r="K26" s="12">
        <f t="shared" si="14"/>
        <v>0</v>
      </c>
      <c r="L26" s="21">
        <f t="shared" si="14"/>
        <v>0</v>
      </c>
      <c r="M26" s="11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19" t="s">
        <v>37</v>
      </c>
      <c r="C27" s="12">
        <f t="shared" ref="C27:L27" si="19">+C10*$A27</f>
        <v>0</v>
      </c>
      <c r="D27" s="21">
        <f t="shared" si="19"/>
        <v>0</v>
      </c>
      <c r="E27" s="12">
        <f t="shared" si="19"/>
        <v>0</v>
      </c>
      <c r="F27" s="21">
        <f t="shared" si="19"/>
        <v>0</v>
      </c>
      <c r="G27" s="12">
        <f t="shared" si="19"/>
        <v>0</v>
      </c>
      <c r="H27" s="21">
        <f t="shared" si="19"/>
        <v>0</v>
      </c>
      <c r="I27" s="12">
        <f t="shared" si="19"/>
        <v>0</v>
      </c>
      <c r="J27" s="21">
        <f t="shared" si="19"/>
        <v>0</v>
      </c>
      <c r="K27" s="12">
        <f t="shared" si="19"/>
        <v>0</v>
      </c>
      <c r="L27" s="21">
        <f t="shared" si="19"/>
        <v>0</v>
      </c>
      <c r="M27" s="11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19" t="s">
        <v>58</v>
      </c>
      <c r="C28" s="12">
        <f>ROUND('Round 3'!C42*1+'Round 3'!C43*2.5+'Round 3'!C44*4,0)</f>
        <v>117</v>
      </c>
      <c r="D28" s="21">
        <f>ROUND('Round 3'!D42*1+'Round 3'!D43*2.5+'Round 3'!D44*4,0)</f>
        <v>246</v>
      </c>
      <c r="E28" s="12">
        <f>ROUND('Round 3'!E42*1+'Round 3'!E43*2.5+'Round 3'!E44*4,0)</f>
        <v>692</v>
      </c>
      <c r="F28" s="21">
        <f>ROUND('Round 3'!F42*1+'Round 3'!F43*2.5+'Round 3'!F44*4,0)</f>
        <v>1255</v>
      </c>
      <c r="G28" s="12">
        <f>ROUND('Round 3'!G42*1+'Round 3'!G43*2.5+'Round 3'!G44*4,0)</f>
        <v>1792</v>
      </c>
      <c r="H28" s="21">
        <f>ROUND('Round 3'!H42*1+'Round 3'!H43*2.5+'Round 3'!H44*4,0)</f>
        <v>2168</v>
      </c>
      <c r="I28" s="12">
        <f>ROUND('Round 3'!I42*1+'Round 3'!I43*2.5+'Round 3'!I44*4,0)</f>
        <v>2538</v>
      </c>
      <c r="J28" s="21">
        <f>ROUND('Round 3'!J42*1+'Round 3'!J43*2.5+'Round 3'!J44*4,0)</f>
        <v>2878</v>
      </c>
      <c r="K28" s="12">
        <f>ROUND('Round 3'!K42*1+'Round 3'!K43*2.5+'Round 3'!K44*4,0)</f>
        <v>3191</v>
      </c>
      <c r="L28" s="21">
        <f>ROUND('Round 3'!L42*1+'Round 3'!L43*2.5+'Round 3'!L44*4,0)</f>
        <v>3555</v>
      </c>
      <c r="M28" s="11">
        <f t="shared" si="15"/>
        <v>18432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3" t="s">
        <v>18</v>
      </c>
      <c r="C29" s="34">
        <f>IF($D5&gt;C63,5000,"N/A")</f>
        <v>5000</v>
      </c>
      <c r="D29" s="35">
        <f t="shared" ref="D29:L29" si="21">IF($D5&gt;D63,5000,"N/A")</f>
        <v>5000</v>
      </c>
      <c r="E29" s="34">
        <f t="shared" si="21"/>
        <v>5000</v>
      </c>
      <c r="F29" s="35">
        <f t="shared" si="21"/>
        <v>5000</v>
      </c>
      <c r="G29" s="34">
        <f t="shared" si="21"/>
        <v>5000</v>
      </c>
      <c r="H29" s="35">
        <f t="shared" si="21"/>
        <v>5000</v>
      </c>
      <c r="I29" s="34">
        <f t="shared" si="21"/>
        <v>5000</v>
      </c>
      <c r="J29" s="35">
        <f t="shared" si="21"/>
        <v>5000</v>
      </c>
      <c r="K29" s="34">
        <f t="shared" si="21"/>
        <v>5000</v>
      </c>
      <c r="L29" s="35">
        <f t="shared" si="21"/>
        <v>5000</v>
      </c>
      <c r="M29" s="30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0</v>
      </c>
      <c r="V29" s="3">
        <f t="shared" si="22"/>
        <v>0</v>
      </c>
      <c r="W29" s="3">
        <f t="shared" si="22"/>
        <v>0</v>
      </c>
      <c r="X29" s="3">
        <f t="shared" si="22"/>
        <v>0</v>
      </c>
      <c r="Y29" s="3">
        <f t="shared" si="22"/>
        <v>0</v>
      </c>
      <c r="Z29" s="3">
        <f t="shared" si="22"/>
        <v>0</v>
      </c>
      <c r="AA29" s="3">
        <f t="shared" si="22"/>
        <v>0</v>
      </c>
      <c r="AB29" s="3">
        <f t="shared" si="22"/>
        <v>0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ht="15.75" thickBot="1" x14ac:dyDescent="0.3">
      <c r="B30" s="62" t="s">
        <v>17</v>
      </c>
      <c r="C30" s="127">
        <f>SUM(C25:C29)</f>
        <v>5117</v>
      </c>
      <c r="D30" s="128">
        <f t="shared" ref="D30:L30" si="23">SUM(D25:D29)</f>
        <v>5246</v>
      </c>
      <c r="E30" s="127">
        <f t="shared" si="23"/>
        <v>5692</v>
      </c>
      <c r="F30" s="128">
        <f t="shared" si="23"/>
        <v>6255</v>
      </c>
      <c r="G30" s="127">
        <f t="shared" si="23"/>
        <v>6792</v>
      </c>
      <c r="H30" s="128">
        <f t="shared" si="23"/>
        <v>7168</v>
      </c>
      <c r="I30" s="127">
        <f t="shared" si="23"/>
        <v>7538</v>
      </c>
      <c r="J30" s="128">
        <f t="shared" si="23"/>
        <v>7878</v>
      </c>
      <c r="K30" s="127">
        <f t="shared" si="23"/>
        <v>8191</v>
      </c>
      <c r="L30" s="128">
        <f t="shared" si="23"/>
        <v>8555</v>
      </c>
      <c r="M30" s="11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0</v>
      </c>
      <c r="V30" s="3">
        <f t="shared" si="24"/>
        <v>0</v>
      </c>
      <c r="W30" s="3">
        <f t="shared" si="24"/>
        <v>0</v>
      </c>
      <c r="X30" s="3">
        <f t="shared" si="24"/>
        <v>0</v>
      </c>
      <c r="Y30" s="3">
        <f t="shared" si="24"/>
        <v>0</v>
      </c>
      <c r="Z30" s="3">
        <f t="shared" si="24"/>
        <v>0</v>
      </c>
      <c r="AA30" s="3">
        <f t="shared" si="24"/>
        <v>0</v>
      </c>
      <c r="AB30" s="3">
        <f t="shared" si="24"/>
        <v>0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19" t="s">
        <v>54</v>
      </c>
      <c r="C31" s="12">
        <f>MAX(+'Round 3'!C53,50000)</f>
        <v>68667.601418486709</v>
      </c>
      <c r="D31" s="21">
        <f>MAX(+'Round 3'!D53,50000)</f>
        <v>77016.603879913891</v>
      </c>
      <c r="E31" s="12">
        <f>MAX(+'Round 3'!E53,50000)</f>
        <v>82000.789085020355</v>
      </c>
      <c r="F31" s="21">
        <f>MAX(+'Round 3'!F53,50000)</f>
        <v>78484.943739336697</v>
      </c>
      <c r="G31" s="12">
        <f>MAX(+'Round 3'!G53,50000)</f>
        <v>74768.189800705222</v>
      </c>
      <c r="H31" s="21">
        <f>MAX(+'Round 3'!H53,50000)</f>
        <v>72675.863374597611</v>
      </c>
      <c r="I31" s="12">
        <f>MAX(+'Round 3'!I53,50000)</f>
        <v>70251.931433198741</v>
      </c>
      <c r="J31" s="21">
        <f>MAX(+'Round 3'!J53,50000)</f>
        <v>67972.764252087873</v>
      </c>
      <c r="K31" s="12">
        <f>MAX(+'Round 3'!K53,50000)</f>
        <v>65632.259733355779</v>
      </c>
      <c r="L31" s="21">
        <f>MAX(+'Round 3'!L53,50000)</f>
        <v>64503.461879730778</v>
      </c>
      <c r="M31" s="9"/>
      <c r="S31" s="3">
        <f>IF(AND(S10=0,S23=0),1,0)</f>
        <v>0</v>
      </c>
      <c r="T31" s="3">
        <f t="shared" ref="T31:AB31" si="25">IF(AND(T10=0,T23=0),1,0)</f>
        <v>0</v>
      </c>
      <c r="U31" s="3">
        <f t="shared" si="25"/>
        <v>0</v>
      </c>
      <c r="V31" s="3">
        <f t="shared" si="25"/>
        <v>0</v>
      </c>
      <c r="W31" s="3">
        <f t="shared" si="25"/>
        <v>0</v>
      </c>
      <c r="X31" s="3">
        <f t="shared" si="25"/>
        <v>0</v>
      </c>
      <c r="Y31" s="3">
        <f t="shared" si="25"/>
        <v>0</v>
      </c>
      <c r="Z31" s="3">
        <f t="shared" si="25"/>
        <v>0</v>
      </c>
      <c r="AA31" s="3">
        <f t="shared" si="25"/>
        <v>0</v>
      </c>
      <c r="AB31" s="3">
        <f t="shared" si="25"/>
        <v>0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19" t="s">
        <v>38</v>
      </c>
      <c r="C32" s="14" t="str">
        <f>IF(C30&gt;C31,"Over","OK")</f>
        <v>OK</v>
      </c>
      <c r="D32" s="23" t="str">
        <f t="shared" ref="D32:L32" si="26">IF(D30&gt;D31,"Over","OK")</f>
        <v>OK</v>
      </c>
      <c r="E32" s="14" t="str">
        <f t="shared" si="26"/>
        <v>OK</v>
      </c>
      <c r="F32" s="23" t="str">
        <f t="shared" si="26"/>
        <v>OK</v>
      </c>
      <c r="G32" s="14" t="str">
        <f t="shared" si="26"/>
        <v>OK</v>
      </c>
      <c r="H32" s="23" t="str">
        <f t="shared" si="26"/>
        <v>OK</v>
      </c>
      <c r="I32" s="14" t="str">
        <f t="shared" si="26"/>
        <v>OK</v>
      </c>
      <c r="J32" s="23" t="str">
        <f t="shared" si="26"/>
        <v>OK</v>
      </c>
      <c r="K32" s="14" t="str">
        <f t="shared" si="26"/>
        <v>OK</v>
      </c>
      <c r="L32" s="23" t="str">
        <f t="shared" si="26"/>
        <v>OK</v>
      </c>
      <c r="M32" s="76">
        <f>COUNTIF(C33:L33,"Recheck")</f>
        <v>10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4" t="s">
        <v>39</v>
      </c>
      <c r="C33" s="38" t="str">
        <f t="shared" ref="C33:L33" si="28">IF(S35=3,"OK","Recheck")</f>
        <v>Recheck</v>
      </c>
      <c r="D33" s="39" t="str">
        <f t="shared" si="28"/>
        <v>Recheck</v>
      </c>
      <c r="E33" s="38" t="str">
        <f t="shared" si="28"/>
        <v>Recheck</v>
      </c>
      <c r="F33" s="39" t="str">
        <f t="shared" si="28"/>
        <v>Recheck</v>
      </c>
      <c r="G33" s="38" t="str">
        <f t="shared" si="28"/>
        <v>Recheck</v>
      </c>
      <c r="H33" s="39" t="str">
        <f t="shared" si="28"/>
        <v>Recheck</v>
      </c>
      <c r="I33" s="38" t="str">
        <f t="shared" si="28"/>
        <v>Recheck</v>
      </c>
      <c r="J33" s="39" t="str">
        <f t="shared" si="28"/>
        <v>Recheck</v>
      </c>
      <c r="K33" s="38" t="str">
        <f t="shared" si="28"/>
        <v>Recheck</v>
      </c>
      <c r="L33" s="39" t="str">
        <f t="shared" si="28"/>
        <v>Recheck</v>
      </c>
      <c r="M33" s="75" t="str">
        <f>IF(M32=0,"","RECHECK")</f>
        <v>RECHECK</v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49" t="s">
        <v>21</v>
      </c>
      <c r="C34" s="16" t="s">
        <v>0</v>
      </c>
      <c r="D34" s="18" t="s">
        <v>1</v>
      </c>
      <c r="E34" s="16" t="s">
        <v>2</v>
      </c>
      <c r="F34" s="18" t="s">
        <v>3</v>
      </c>
      <c r="G34" s="16" t="s">
        <v>4</v>
      </c>
      <c r="H34" s="18" t="s">
        <v>5</v>
      </c>
      <c r="I34" s="16" t="s">
        <v>6</v>
      </c>
      <c r="J34" s="18" t="s">
        <v>7</v>
      </c>
      <c r="K34" s="16" t="s">
        <v>8</v>
      </c>
      <c r="L34" s="18" t="s">
        <v>9</v>
      </c>
      <c r="M34" s="17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2" t="s">
        <v>23</v>
      </c>
      <c r="C35" s="25"/>
      <c r="D35" s="26"/>
      <c r="E35" s="25"/>
      <c r="F35" s="26"/>
      <c r="G35" s="25"/>
      <c r="H35" s="26"/>
      <c r="I35" s="25"/>
      <c r="J35" s="26"/>
      <c r="K35" s="25"/>
      <c r="L35" s="26"/>
      <c r="M35" s="27"/>
      <c r="S35" s="3">
        <f>SUM(S29:S34)</f>
        <v>2</v>
      </c>
      <c r="T35" s="3">
        <f t="shared" ref="T35:AB35" si="31">SUM(T29:T34)</f>
        <v>2</v>
      </c>
      <c r="U35" s="3">
        <f t="shared" si="31"/>
        <v>0</v>
      </c>
      <c r="V35" s="3">
        <f t="shared" si="31"/>
        <v>0</v>
      </c>
      <c r="W35" s="3">
        <f t="shared" si="31"/>
        <v>0</v>
      </c>
      <c r="X35" s="3">
        <f t="shared" si="31"/>
        <v>0</v>
      </c>
      <c r="Y35" s="3">
        <f t="shared" si="31"/>
        <v>0</v>
      </c>
      <c r="Z35" s="3">
        <f t="shared" si="31"/>
        <v>0</v>
      </c>
      <c r="AA35" s="3">
        <f t="shared" si="31"/>
        <v>0</v>
      </c>
      <c r="AB35" s="3">
        <f t="shared" si="31"/>
        <v>0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19" t="s">
        <v>10</v>
      </c>
      <c r="C36" s="12">
        <f>IF($M$32=0,C251,0)</f>
        <v>0</v>
      </c>
      <c r="D36" s="21">
        <f t="shared" ref="D36:L36" si="32">IF($M$32=0,D251,0)</f>
        <v>0</v>
      </c>
      <c r="E36" s="12">
        <f t="shared" si="32"/>
        <v>0</v>
      </c>
      <c r="F36" s="21">
        <f t="shared" si="32"/>
        <v>0</v>
      </c>
      <c r="G36" s="12">
        <f t="shared" si="32"/>
        <v>0</v>
      </c>
      <c r="H36" s="21">
        <f t="shared" si="32"/>
        <v>0</v>
      </c>
      <c r="I36" s="12">
        <f t="shared" si="32"/>
        <v>0</v>
      </c>
      <c r="J36" s="21">
        <f t="shared" si="32"/>
        <v>0</v>
      </c>
      <c r="K36" s="12">
        <f t="shared" si="32"/>
        <v>0</v>
      </c>
      <c r="L36" s="21">
        <f t="shared" si="32"/>
        <v>0</v>
      </c>
      <c r="M36" s="11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19" t="s">
        <v>11</v>
      </c>
      <c r="C37" s="12">
        <f t="shared" ref="C37:L38" si="33">IF($M$32=0,C252,0)</f>
        <v>0</v>
      </c>
      <c r="D37" s="21">
        <f t="shared" si="33"/>
        <v>0</v>
      </c>
      <c r="E37" s="12">
        <f t="shared" si="33"/>
        <v>0</v>
      </c>
      <c r="F37" s="21">
        <f t="shared" si="33"/>
        <v>0</v>
      </c>
      <c r="G37" s="12">
        <f t="shared" si="33"/>
        <v>0</v>
      </c>
      <c r="H37" s="21">
        <f t="shared" si="33"/>
        <v>0</v>
      </c>
      <c r="I37" s="12">
        <f t="shared" si="33"/>
        <v>0</v>
      </c>
      <c r="J37" s="21">
        <f t="shared" si="33"/>
        <v>0</v>
      </c>
      <c r="K37" s="12">
        <f t="shared" si="33"/>
        <v>0</v>
      </c>
      <c r="L37" s="21">
        <f t="shared" si="33"/>
        <v>0</v>
      </c>
      <c r="M37" s="11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19" t="s">
        <v>12</v>
      </c>
      <c r="C38" s="12">
        <f t="shared" si="33"/>
        <v>0</v>
      </c>
      <c r="D38" s="21">
        <f t="shared" si="33"/>
        <v>0</v>
      </c>
      <c r="E38" s="12">
        <f t="shared" si="33"/>
        <v>0</v>
      </c>
      <c r="F38" s="21">
        <f t="shared" si="33"/>
        <v>0</v>
      </c>
      <c r="G38" s="12">
        <f t="shared" si="33"/>
        <v>0</v>
      </c>
      <c r="H38" s="21">
        <f t="shared" si="33"/>
        <v>0</v>
      </c>
      <c r="I38" s="12">
        <f t="shared" si="33"/>
        <v>0</v>
      </c>
      <c r="J38" s="21">
        <f t="shared" si="33"/>
        <v>0</v>
      </c>
      <c r="K38" s="12">
        <f t="shared" si="33"/>
        <v>0</v>
      </c>
      <c r="L38" s="21">
        <f t="shared" si="33"/>
        <v>0</v>
      </c>
      <c r="M38" s="11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3" t="s">
        <v>41</v>
      </c>
      <c r="C39" s="34">
        <f>SUM(C36:C38)</f>
        <v>0</v>
      </c>
      <c r="D39" s="35">
        <f t="shared" ref="D39:L39" si="34">SUM(D36:D38)</f>
        <v>0</v>
      </c>
      <c r="E39" s="34">
        <f t="shared" si="34"/>
        <v>0</v>
      </c>
      <c r="F39" s="35">
        <f t="shared" si="34"/>
        <v>0</v>
      </c>
      <c r="G39" s="34">
        <f t="shared" si="34"/>
        <v>0</v>
      </c>
      <c r="H39" s="35">
        <f t="shared" si="34"/>
        <v>0</v>
      </c>
      <c r="I39" s="34">
        <f t="shared" si="34"/>
        <v>0</v>
      </c>
      <c r="J39" s="35">
        <f t="shared" si="34"/>
        <v>0</v>
      </c>
      <c r="K39" s="34">
        <f t="shared" si="34"/>
        <v>0</v>
      </c>
      <c r="L39" s="35">
        <f t="shared" si="34"/>
        <v>0</v>
      </c>
      <c r="M39" s="30">
        <f t="shared" ref="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4" t="s">
        <v>71</v>
      </c>
      <c r="C40" s="59">
        <f>IFERROR(C39/$M39,0)</f>
        <v>0</v>
      </c>
      <c r="D40" s="60">
        <f t="shared" ref="D40:M40" si="36">IFERROR(D39/$M39,0)</f>
        <v>0</v>
      </c>
      <c r="E40" s="59">
        <f t="shared" si="36"/>
        <v>0</v>
      </c>
      <c r="F40" s="60">
        <f t="shared" si="36"/>
        <v>0</v>
      </c>
      <c r="G40" s="59">
        <f t="shared" si="36"/>
        <v>0</v>
      </c>
      <c r="H40" s="60">
        <f t="shared" si="36"/>
        <v>0</v>
      </c>
      <c r="I40" s="59">
        <f t="shared" si="36"/>
        <v>0</v>
      </c>
      <c r="J40" s="60">
        <f t="shared" si="36"/>
        <v>0</v>
      </c>
      <c r="K40" s="59">
        <f t="shared" si="36"/>
        <v>0</v>
      </c>
      <c r="L40" s="60">
        <f t="shared" si="36"/>
        <v>0</v>
      </c>
      <c r="M40" s="61">
        <f t="shared" si="36"/>
        <v>0</v>
      </c>
    </row>
    <row r="41" spans="2:40" x14ac:dyDescent="0.25">
      <c r="B41" s="42" t="s">
        <v>25</v>
      </c>
      <c r="C41" s="25"/>
      <c r="D41" s="26"/>
      <c r="E41" s="25"/>
      <c r="F41" s="26"/>
      <c r="G41" s="25"/>
      <c r="H41" s="26"/>
      <c r="I41" s="25"/>
      <c r="J41" s="26"/>
      <c r="K41" s="25"/>
      <c r="L41" s="26"/>
      <c r="M41" s="27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19" t="s">
        <v>10</v>
      </c>
      <c r="C42" s="12">
        <f t="shared" ref="C42:L42" si="37">+C16-C36</f>
        <v>0</v>
      </c>
      <c r="D42" s="21">
        <f t="shared" si="37"/>
        <v>0</v>
      </c>
      <c r="E42" s="12">
        <f t="shared" si="37"/>
        <v>49.080574038078112</v>
      </c>
      <c r="F42" s="21">
        <f t="shared" si="37"/>
        <v>229.09098909147099</v>
      </c>
      <c r="G42" s="12">
        <f t="shared" si="37"/>
        <v>451.82821349233541</v>
      </c>
      <c r="H42" s="21">
        <f t="shared" si="37"/>
        <v>575.64373830386887</v>
      </c>
      <c r="I42" s="12">
        <f t="shared" si="37"/>
        <v>732.84066228531583</v>
      </c>
      <c r="J42" s="21">
        <f t="shared" si="37"/>
        <v>863.10977644814955</v>
      </c>
      <c r="K42" s="12">
        <f t="shared" si="37"/>
        <v>1005.1114599259492</v>
      </c>
      <c r="L42" s="21">
        <f t="shared" si="37"/>
        <v>1093.294586414833</v>
      </c>
      <c r="M42" s="11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19" t="s">
        <v>11</v>
      </c>
      <c r="C43" s="12">
        <f t="shared" ref="C43:L43" si="38">+C17-C37</f>
        <v>0</v>
      </c>
      <c r="D43" s="21">
        <f t="shared" si="38"/>
        <v>0</v>
      </c>
      <c r="E43" s="12">
        <f t="shared" si="38"/>
        <v>21.138595465222267</v>
      </c>
      <c r="F43" s="21">
        <f t="shared" si="38"/>
        <v>86.782703960893201</v>
      </c>
      <c r="G43" s="12">
        <f t="shared" si="38"/>
        <v>142.61662779415647</v>
      </c>
      <c r="H43" s="21">
        <f t="shared" si="38"/>
        <v>190.66072828165676</v>
      </c>
      <c r="I43" s="12">
        <f t="shared" si="38"/>
        <v>232.41936023919996</v>
      </c>
      <c r="J43" s="21">
        <f t="shared" si="38"/>
        <v>269.0351879302649</v>
      </c>
      <c r="K43" s="12">
        <f t="shared" si="38"/>
        <v>301.39136145872396</v>
      </c>
      <c r="L43" s="21">
        <f t="shared" si="38"/>
        <v>355.95543486988333</v>
      </c>
      <c r="M43" s="11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ht="15.75" thickBot="1" x14ac:dyDescent="0.3">
      <c r="B44" s="19" t="s">
        <v>12</v>
      </c>
      <c r="C44" s="12">
        <f t="shared" ref="C44:L44" si="39">+C18-C38</f>
        <v>29.293985815132999</v>
      </c>
      <c r="D44" s="21">
        <f t="shared" si="39"/>
        <v>61.479963048439117</v>
      </c>
      <c r="E44" s="12">
        <f t="shared" si="39"/>
        <v>147.40434514476328</v>
      </c>
      <c r="F44" s="21">
        <f t="shared" si="39"/>
        <v>202.21103349807112</v>
      </c>
      <c r="G44" s="12">
        <f t="shared" si="39"/>
        <v>246.02215651226732</v>
      </c>
      <c r="H44" s="21">
        <f t="shared" si="39"/>
        <v>278.94210949627995</v>
      </c>
      <c r="I44" s="12">
        <f t="shared" si="39"/>
        <v>306.06071735578951</v>
      </c>
      <c r="J44" s="21">
        <f t="shared" si="39"/>
        <v>335.45573619680874</v>
      </c>
      <c r="K44" s="12">
        <f t="shared" si="39"/>
        <v>358.19485084885315</v>
      </c>
      <c r="L44" s="21">
        <f t="shared" si="39"/>
        <v>392.93510208359481</v>
      </c>
      <c r="M44" s="11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62" t="s">
        <v>26</v>
      </c>
      <c r="C45" s="127">
        <f>SUM(C42:C44)</f>
        <v>29.293985815132999</v>
      </c>
      <c r="D45" s="128">
        <f t="shared" ref="D45:M45" si="40">SUM(D42:D44)</f>
        <v>61.479963048439117</v>
      </c>
      <c r="E45" s="127">
        <f t="shared" si="40"/>
        <v>217.62351464806366</v>
      </c>
      <c r="F45" s="128">
        <f t="shared" si="40"/>
        <v>518.08472655043533</v>
      </c>
      <c r="G45" s="127">
        <f t="shared" si="40"/>
        <v>840.46699779875917</v>
      </c>
      <c r="H45" s="128">
        <f t="shared" si="40"/>
        <v>1045.2465760818056</v>
      </c>
      <c r="I45" s="127">
        <f t="shared" si="40"/>
        <v>1271.3207398803052</v>
      </c>
      <c r="J45" s="128">
        <f t="shared" si="40"/>
        <v>1467.6007005752231</v>
      </c>
      <c r="K45" s="127">
        <f t="shared" si="40"/>
        <v>1664.6976722335262</v>
      </c>
      <c r="L45" s="128">
        <f t="shared" si="40"/>
        <v>1842.185123368311</v>
      </c>
      <c r="M45" s="129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2" t="s">
        <v>24</v>
      </c>
      <c r="C46" s="25"/>
      <c r="D46" s="26"/>
      <c r="E46" s="25"/>
      <c r="F46" s="26"/>
      <c r="G46" s="25"/>
      <c r="H46" s="26"/>
      <c r="I46" s="25"/>
      <c r="J46" s="26"/>
      <c r="K46" s="25"/>
      <c r="L46" s="26"/>
      <c r="M46" s="27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19" t="s">
        <v>10</v>
      </c>
      <c r="C47" s="12">
        <f t="shared" ref="C47:L47" si="41">+C36*C21</f>
        <v>0</v>
      </c>
      <c r="D47" s="21">
        <f t="shared" si="41"/>
        <v>0</v>
      </c>
      <c r="E47" s="12">
        <f t="shared" si="41"/>
        <v>0</v>
      </c>
      <c r="F47" s="21">
        <f t="shared" si="41"/>
        <v>0</v>
      </c>
      <c r="G47" s="12">
        <f t="shared" si="41"/>
        <v>0</v>
      </c>
      <c r="H47" s="21">
        <f t="shared" si="41"/>
        <v>0</v>
      </c>
      <c r="I47" s="12">
        <f t="shared" si="41"/>
        <v>0</v>
      </c>
      <c r="J47" s="21">
        <f t="shared" si="41"/>
        <v>0</v>
      </c>
      <c r="K47" s="12">
        <f t="shared" si="41"/>
        <v>0</v>
      </c>
      <c r="L47" s="21">
        <f t="shared" si="41"/>
        <v>0</v>
      </c>
      <c r="M47" s="11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19" t="s">
        <v>11</v>
      </c>
      <c r="C48" s="12">
        <f t="shared" ref="C48:L48" si="42">+C37*C22</f>
        <v>0</v>
      </c>
      <c r="D48" s="21">
        <f t="shared" si="42"/>
        <v>0</v>
      </c>
      <c r="E48" s="12">
        <f t="shared" si="42"/>
        <v>0</v>
      </c>
      <c r="F48" s="21">
        <f t="shared" si="42"/>
        <v>0</v>
      </c>
      <c r="G48" s="12">
        <f t="shared" si="42"/>
        <v>0</v>
      </c>
      <c r="H48" s="21">
        <f t="shared" si="42"/>
        <v>0</v>
      </c>
      <c r="I48" s="12">
        <f t="shared" si="42"/>
        <v>0</v>
      </c>
      <c r="J48" s="21">
        <f t="shared" si="42"/>
        <v>0</v>
      </c>
      <c r="K48" s="12">
        <f t="shared" si="42"/>
        <v>0</v>
      </c>
      <c r="L48" s="21">
        <f t="shared" si="42"/>
        <v>0</v>
      </c>
      <c r="M48" s="11">
        <f t="shared" ref="M48:M50" si="43">SUM(C48:L48)</f>
        <v>0</v>
      </c>
    </row>
    <row r="49" spans="2:13" ht="15.75" thickBot="1" x14ac:dyDescent="0.3">
      <c r="B49" s="19" t="s">
        <v>12</v>
      </c>
      <c r="C49" s="12">
        <f t="shared" ref="C49:L49" si="44">+C38*C23</f>
        <v>0</v>
      </c>
      <c r="D49" s="21">
        <f t="shared" si="44"/>
        <v>0</v>
      </c>
      <c r="E49" s="12">
        <f t="shared" si="44"/>
        <v>0</v>
      </c>
      <c r="F49" s="21">
        <f t="shared" si="44"/>
        <v>0</v>
      </c>
      <c r="G49" s="12">
        <f t="shared" si="44"/>
        <v>0</v>
      </c>
      <c r="H49" s="21">
        <f t="shared" si="44"/>
        <v>0</v>
      </c>
      <c r="I49" s="12">
        <f t="shared" si="44"/>
        <v>0</v>
      </c>
      <c r="J49" s="21">
        <f t="shared" si="44"/>
        <v>0</v>
      </c>
      <c r="K49" s="12">
        <f t="shared" si="44"/>
        <v>0</v>
      </c>
      <c r="L49" s="21">
        <f t="shared" si="44"/>
        <v>0</v>
      </c>
      <c r="M49" s="11">
        <f t="shared" si="43"/>
        <v>0</v>
      </c>
    </row>
    <row r="50" spans="2:13" ht="15.75" thickBot="1" x14ac:dyDescent="0.3">
      <c r="B50" s="62" t="s">
        <v>27</v>
      </c>
      <c r="C50" s="127">
        <f>SUM(C47:C49)</f>
        <v>0</v>
      </c>
      <c r="D50" s="128">
        <f t="shared" ref="D50:L50" si="45">SUM(D47:D49)</f>
        <v>0</v>
      </c>
      <c r="E50" s="127">
        <f t="shared" si="45"/>
        <v>0</v>
      </c>
      <c r="F50" s="128">
        <f t="shared" si="45"/>
        <v>0</v>
      </c>
      <c r="G50" s="127">
        <f t="shared" si="45"/>
        <v>0</v>
      </c>
      <c r="H50" s="128">
        <f t="shared" si="45"/>
        <v>0</v>
      </c>
      <c r="I50" s="127">
        <f t="shared" si="45"/>
        <v>0</v>
      </c>
      <c r="J50" s="128">
        <f t="shared" si="45"/>
        <v>0</v>
      </c>
      <c r="K50" s="127">
        <f t="shared" si="45"/>
        <v>0</v>
      </c>
      <c r="L50" s="128">
        <f t="shared" si="45"/>
        <v>0</v>
      </c>
      <c r="M50" s="129">
        <f t="shared" si="43"/>
        <v>0</v>
      </c>
    </row>
    <row r="51" spans="2:13" ht="15.75" thickBot="1" x14ac:dyDescent="0.3">
      <c r="B51" s="62" t="s">
        <v>72</v>
      </c>
      <c r="C51" s="135">
        <f>IFERROR(C50/$M50,0)</f>
        <v>0</v>
      </c>
      <c r="D51" s="136">
        <f t="shared" ref="D51:M51" si="46">IFERROR(D50/$M50,0)</f>
        <v>0</v>
      </c>
      <c r="E51" s="135">
        <f t="shared" si="46"/>
        <v>0</v>
      </c>
      <c r="F51" s="136">
        <f t="shared" si="46"/>
        <v>0</v>
      </c>
      <c r="G51" s="135">
        <f t="shared" si="46"/>
        <v>0</v>
      </c>
      <c r="H51" s="136">
        <f t="shared" si="46"/>
        <v>0</v>
      </c>
      <c r="I51" s="135">
        <f t="shared" si="46"/>
        <v>0</v>
      </c>
      <c r="J51" s="136">
        <f t="shared" si="46"/>
        <v>0</v>
      </c>
      <c r="K51" s="135">
        <f t="shared" si="46"/>
        <v>0</v>
      </c>
      <c r="L51" s="136">
        <f t="shared" si="46"/>
        <v>0</v>
      </c>
      <c r="M51" s="137">
        <f t="shared" si="46"/>
        <v>0</v>
      </c>
    </row>
    <row r="52" spans="2:13" x14ac:dyDescent="0.25">
      <c r="B52" s="44" t="s">
        <v>28</v>
      </c>
      <c r="C52" s="12">
        <f t="shared" ref="C52:L52" si="47">+C50-C30</f>
        <v>-5117</v>
      </c>
      <c r="D52" s="21">
        <f t="shared" si="47"/>
        <v>-5246</v>
      </c>
      <c r="E52" s="12">
        <f t="shared" si="47"/>
        <v>-5692</v>
      </c>
      <c r="F52" s="21">
        <f t="shared" si="47"/>
        <v>-6255</v>
      </c>
      <c r="G52" s="12">
        <f t="shared" si="47"/>
        <v>-6792</v>
      </c>
      <c r="H52" s="21">
        <f t="shared" si="47"/>
        <v>-7168</v>
      </c>
      <c r="I52" s="12">
        <f t="shared" si="47"/>
        <v>-7538</v>
      </c>
      <c r="J52" s="21">
        <f t="shared" si="47"/>
        <v>-7878</v>
      </c>
      <c r="K52" s="12">
        <f t="shared" si="47"/>
        <v>-8191</v>
      </c>
      <c r="L52" s="21">
        <f t="shared" si="47"/>
        <v>-8555</v>
      </c>
      <c r="M52" s="11">
        <f>SUM(C52:L52)</f>
        <v>-68432</v>
      </c>
    </row>
    <row r="53" spans="2:13" ht="15.75" thickBot="1" x14ac:dyDescent="0.3">
      <c r="B53" s="45" t="s">
        <v>29</v>
      </c>
      <c r="C53" s="12">
        <f>+C52+'Round 3'!C53</f>
        <v>63550.601418486709</v>
      </c>
      <c r="D53" s="21">
        <f>+D52+'Round 3'!D53</f>
        <v>71770.603879913891</v>
      </c>
      <c r="E53" s="12">
        <f>+E52+'Round 3'!E53</f>
        <v>76308.789085020355</v>
      </c>
      <c r="F53" s="21">
        <f>+F52+'Round 3'!F53</f>
        <v>72229.943739336697</v>
      </c>
      <c r="G53" s="12">
        <f>+G52+'Round 3'!G53</f>
        <v>67976.189800705222</v>
      </c>
      <c r="H53" s="21">
        <f>+H52+'Round 3'!H53</f>
        <v>65507.863374597611</v>
      </c>
      <c r="I53" s="12">
        <f>+I52+'Round 3'!I53</f>
        <v>62713.931433198741</v>
      </c>
      <c r="J53" s="21">
        <f>+J52+'Round 3'!J53</f>
        <v>60094.764252087873</v>
      </c>
      <c r="K53" s="12">
        <f>+K52+'Round 3'!K53</f>
        <v>57441.259733355779</v>
      </c>
      <c r="L53" s="21">
        <f>+L52+'Round 3'!L53</f>
        <v>55948.461879730778</v>
      </c>
      <c r="M53" s="11">
        <f>SUM(C53:L53)</f>
        <v>653542.40859643382</v>
      </c>
    </row>
    <row r="54" spans="2:13" ht="15.75" thickBot="1" x14ac:dyDescent="0.3">
      <c r="B54" s="62" t="s">
        <v>30</v>
      </c>
      <c r="C54" s="133">
        <f t="shared" ref="C54:L54" si="48">_xlfn.RANK.EQ(C53,$C53:$L53)</f>
        <v>6</v>
      </c>
      <c r="D54" s="132">
        <f t="shared" si="48"/>
        <v>3</v>
      </c>
      <c r="E54" s="133">
        <f t="shared" si="48"/>
        <v>1</v>
      </c>
      <c r="F54" s="132">
        <f t="shared" si="48"/>
        <v>2</v>
      </c>
      <c r="G54" s="133">
        <f t="shared" si="48"/>
        <v>4</v>
      </c>
      <c r="H54" s="132">
        <f t="shared" si="48"/>
        <v>5</v>
      </c>
      <c r="I54" s="133">
        <f t="shared" si="48"/>
        <v>7</v>
      </c>
      <c r="J54" s="132">
        <f t="shared" si="48"/>
        <v>8</v>
      </c>
      <c r="K54" s="133">
        <f t="shared" si="48"/>
        <v>9</v>
      </c>
      <c r="L54" s="132">
        <f t="shared" si="48"/>
        <v>10</v>
      </c>
      <c r="M54" s="15"/>
    </row>
    <row r="55" spans="2:13" ht="19.5" thickBot="1" x14ac:dyDescent="0.3">
      <c r="B55" s="41" t="s">
        <v>21</v>
      </c>
      <c r="C55" s="16" t="s">
        <v>0</v>
      </c>
      <c r="D55" s="18" t="s">
        <v>1</v>
      </c>
      <c r="E55" s="16" t="s">
        <v>2</v>
      </c>
      <c r="F55" s="18" t="s">
        <v>3</v>
      </c>
      <c r="G55" s="16" t="s">
        <v>4</v>
      </c>
      <c r="H55" s="18" t="s">
        <v>5</v>
      </c>
      <c r="I55" s="16" t="s">
        <v>6</v>
      </c>
      <c r="J55" s="18" t="s">
        <v>7</v>
      </c>
      <c r="K55" s="16" t="s">
        <v>8</v>
      </c>
      <c r="L55" s="18" t="s">
        <v>9</v>
      </c>
      <c r="M55" s="17" t="s">
        <v>20</v>
      </c>
    </row>
    <row r="59" spans="2:13" s="3" customForma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 s="3" customFormat="1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 s="3" customFormat="1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3" customForma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 s="3" customFormat="1" x14ac:dyDescent="0.25">
      <c r="B63" s="6"/>
      <c r="C63" s="6">
        <v>1</v>
      </c>
      <c r="D63" s="6">
        <f>+C63+1</f>
        <v>2</v>
      </c>
      <c r="E63" s="6">
        <f t="shared" ref="E63:L63" si="49">+D63+1</f>
        <v>3</v>
      </c>
      <c r="F63" s="6">
        <f t="shared" si="49"/>
        <v>4</v>
      </c>
      <c r="G63" s="6">
        <f t="shared" si="49"/>
        <v>5</v>
      </c>
      <c r="H63" s="6">
        <f t="shared" si="49"/>
        <v>6</v>
      </c>
      <c r="I63" s="6">
        <f t="shared" si="49"/>
        <v>7</v>
      </c>
      <c r="J63" s="6">
        <f t="shared" si="49"/>
        <v>8</v>
      </c>
      <c r="K63" s="6">
        <f t="shared" si="49"/>
        <v>9</v>
      </c>
      <c r="L63" s="6">
        <f t="shared" si="49"/>
        <v>10</v>
      </c>
      <c r="M63" s="6"/>
    </row>
    <row r="64" spans="2:13" s="3" customForma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 s="3" customForma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 s="3" customForma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 s="3" customFormat="1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s="3" customForma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 s="3" customForma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 s="3" customFormat="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 s="3" customFormat="1" x14ac:dyDescent="0.25">
      <c r="B71" s="6"/>
      <c r="C71" s="6">
        <f>+C21</f>
        <v>0</v>
      </c>
      <c r="D71" s="6">
        <f t="shared" ref="D71:L71" si="50">+D21</f>
        <v>0</v>
      </c>
      <c r="E71" s="6">
        <f t="shared" si="50"/>
        <v>0</v>
      </c>
      <c r="F71" s="6">
        <f t="shared" si="50"/>
        <v>0</v>
      </c>
      <c r="G71" s="6">
        <f t="shared" si="50"/>
        <v>0</v>
      </c>
      <c r="H71" s="6">
        <f t="shared" si="50"/>
        <v>0</v>
      </c>
      <c r="I71" s="6">
        <f t="shared" si="50"/>
        <v>0</v>
      </c>
      <c r="J71" s="6">
        <f t="shared" si="50"/>
        <v>0</v>
      </c>
      <c r="K71" s="6">
        <f t="shared" si="50"/>
        <v>0</v>
      </c>
      <c r="L71" s="6">
        <f t="shared" si="50"/>
        <v>0</v>
      </c>
      <c r="M71" s="6"/>
    </row>
    <row r="72" spans="2:13" s="3" customFormat="1" x14ac:dyDescent="0.25">
      <c r="B72" s="6"/>
      <c r="C72" s="51" t="str">
        <f>IF(C71&lt;&gt;0,$M21/C71,"")</f>
        <v/>
      </c>
      <c r="D72" s="51" t="str">
        <f t="shared" ref="D72:L72" si="51">IF(D71&lt;&gt;0,$M21/D71,"")</f>
        <v/>
      </c>
      <c r="E72" s="51" t="str">
        <f t="shared" si="51"/>
        <v/>
      </c>
      <c r="F72" s="51" t="str">
        <f t="shared" si="51"/>
        <v/>
      </c>
      <c r="G72" s="51" t="str">
        <f t="shared" si="51"/>
        <v/>
      </c>
      <c r="H72" s="51" t="str">
        <f t="shared" si="51"/>
        <v/>
      </c>
      <c r="I72" s="51" t="str">
        <f t="shared" si="51"/>
        <v/>
      </c>
      <c r="J72" s="51" t="str">
        <f t="shared" si="51"/>
        <v/>
      </c>
      <c r="K72" s="51" t="str">
        <f t="shared" si="51"/>
        <v/>
      </c>
      <c r="L72" s="51" t="str">
        <f t="shared" si="51"/>
        <v/>
      </c>
      <c r="M72" s="6"/>
    </row>
    <row r="73" spans="2:13" s="3" customFormat="1" x14ac:dyDescent="0.25">
      <c r="B73" s="6"/>
      <c r="C73" s="51" t="str">
        <f>IFERROR(C72^1.5,"")</f>
        <v/>
      </c>
      <c r="D73" s="51" t="str">
        <f t="shared" ref="D73:L73" si="52">IFERROR(D72^1.5,"")</f>
        <v/>
      </c>
      <c r="E73" s="51" t="str">
        <f t="shared" si="52"/>
        <v/>
      </c>
      <c r="F73" s="51" t="str">
        <f t="shared" si="52"/>
        <v/>
      </c>
      <c r="G73" s="51" t="str">
        <f t="shared" si="52"/>
        <v/>
      </c>
      <c r="H73" s="51" t="str">
        <f t="shared" si="52"/>
        <v/>
      </c>
      <c r="I73" s="51" t="str">
        <f t="shared" si="52"/>
        <v/>
      </c>
      <c r="J73" s="51" t="str">
        <f t="shared" si="52"/>
        <v/>
      </c>
      <c r="K73" s="51" t="str">
        <f t="shared" si="52"/>
        <v/>
      </c>
      <c r="L73" s="51" t="str">
        <f t="shared" si="52"/>
        <v/>
      </c>
      <c r="M73" s="52">
        <f>SUM(C73:L73)</f>
        <v>0</v>
      </c>
    </row>
    <row r="74" spans="2:13" s="3" customFormat="1" x14ac:dyDescent="0.25">
      <c r="B74" s="6"/>
      <c r="C74" s="52" t="str">
        <f>IF(C73&lt;&gt;"",C73/$M73,"")</f>
        <v/>
      </c>
      <c r="D74" s="52" t="str">
        <f t="shared" ref="D74:L74" si="53">IF(D73&lt;&gt;"",D73/$M73,"")</f>
        <v/>
      </c>
      <c r="E74" s="52" t="str">
        <f t="shared" si="53"/>
        <v/>
      </c>
      <c r="F74" s="52" t="str">
        <f t="shared" si="53"/>
        <v/>
      </c>
      <c r="G74" s="52" t="str">
        <f t="shared" si="53"/>
        <v/>
      </c>
      <c r="H74" s="52" t="str">
        <f t="shared" si="53"/>
        <v/>
      </c>
      <c r="I74" s="52" t="str">
        <f t="shared" si="53"/>
        <v/>
      </c>
      <c r="J74" s="52" t="str">
        <f t="shared" si="53"/>
        <v/>
      </c>
      <c r="K74" s="52" t="str">
        <f t="shared" si="53"/>
        <v/>
      </c>
      <c r="L74" s="52" t="str">
        <f t="shared" si="53"/>
        <v/>
      </c>
      <c r="M74" s="52">
        <f>SUM(C74:L74)</f>
        <v>0</v>
      </c>
    </row>
    <row r="75" spans="2:13" s="3" customFormat="1" x14ac:dyDescent="0.25">
      <c r="B75" s="6"/>
      <c r="C75" s="53">
        <f t="shared" ref="C75:L75" si="54">IFERROR(C74*$M36,0)</f>
        <v>0</v>
      </c>
      <c r="D75" s="53">
        <f t="shared" si="54"/>
        <v>0</v>
      </c>
      <c r="E75" s="53">
        <f t="shared" si="54"/>
        <v>0</v>
      </c>
      <c r="F75" s="53">
        <f t="shared" si="54"/>
        <v>0</v>
      </c>
      <c r="G75" s="53">
        <f t="shared" si="54"/>
        <v>0</v>
      </c>
      <c r="H75" s="53">
        <f t="shared" si="54"/>
        <v>0</v>
      </c>
      <c r="I75" s="53">
        <f t="shared" si="54"/>
        <v>0</v>
      </c>
      <c r="J75" s="53">
        <f t="shared" si="54"/>
        <v>0</v>
      </c>
      <c r="K75" s="53">
        <f t="shared" si="54"/>
        <v>0</v>
      </c>
      <c r="L75" s="53">
        <f t="shared" si="54"/>
        <v>0</v>
      </c>
      <c r="M75" s="52">
        <f t="shared" ref="M75:M76" si="55">SUM(C75:L75)</f>
        <v>0</v>
      </c>
    </row>
    <row r="76" spans="2:13" s="3" customFormat="1" x14ac:dyDescent="0.25">
      <c r="B76" s="6"/>
      <c r="C76" s="53">
        <f>ROUND(C75,0)</f>
        <v>0</v>
      </c>
      <c r="D76" s="53">
        <f t="shared" ref="D76:L76" si="56">ROUND(D75,0)</f>
        <v>0</v>
      </c>
      <c r="E76" s="53">
        <f t="shared" si="56"/>
        <v>0</v>
      </c>
      <c r="F76" s="53">
        <f t="shared" si="56"/>
        <v>0</v>
      </c>
      <c r="G76" s="53">
        <f t="shared" si="56"/>
        <v>0</v>
      </c>
      <c r="H76" s="53">
        <f t="shared" si="56"/>
        <v>0</v>
      </c>
      <c r="I76" s="53">
        <f t="shared" si="56"/>
        <v>0</v>
      </c>
      <c r="J76" s="53">
        <f t="shared" si="56"/>
        <v>0</v>
      </c>
      <c r="K76" s="53">
        <f t="shared" si="56"/>
        <v>0</v>
      </c>
      <c r="L76" s="53">
        <f t="shared" si="56"/>
        <v>0</v>
      </c>
      <c r="M76" s="52">
        <f t="shared" si="55"/>
        <v>0</v>
      </c>
    </row>
    <row r="77" spans="2:13" s="3" customForma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 s="3" customFormat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 s="3" customFormat="1" x14ac:dyDescent="0.25">
      <c r="B79" s="6"/>
      <c r="C79" s="6">
        <f>+C22</f>
        <v>0</v>
      </c>
      <c r="D79" s="6">
        <f t="shared" ref="D79:L79" si="57">+D22</f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/>
    </row>
    <row r="80" spans="2:13" s="3" customFormat="1" x14ac:dyDescent="0.25">
      <c r="B80" s="6"/>
      <c r="C80" s="51" t="str">
        <f>IF(C79&lt;&gt;0,$M22/C79,"")</f>
        <v/>
      </c>
      <c r="D80" s="51" t="str">
        <f t="shared" ref="D80:L80" si="58">IF(D79&lt;&gt;0,$M22/D79,"")</f>
        <v/>
      </c>
      <c r="E80" s="51" t="str">
        <f t="shared" si="58"/>
        <v/>
      </c>
      <c r="F80" s="51" t="str">
        <f t="shared" si="58"/>
        <v/>
      </c>
      <c r="G80" s="51" t="str">
        <f t="shared" si="58"/>
        <v/>
      </c>
      <c r="H80" s="51" t="str">
        <f t="shared" si="58"/>
        <v/>
      </c>
      <c r="I80" s="51" t="str">
        <f t="shared" si="58"/>
        <v/>
      </c>
      <c r="J80" s="51" t="str">
        <f t="shared" si="58"/>
        <v/>
      </c>
      <c r="K80" s="51" t="str">
        <f t="shared" si="58"/>
        <v/>
      </c>
      <c r="L80" s="51" t="str">
        <f t="shared" si="58"/>
        <v/>
      </c>
      <c r="M80" s="6"/>
    </row>
    <row r="81" spans="2:13" s="3" customFormat="1" x14ac:dyDescent="0.25">
      <c r="B81" s="6"/>
      <c r="C81" s="51" t="str">
        <f>IFERROR(C80^1.1,"")</f>
        <v/>
      </c>
      <c r="D81" s="51" t="str">
        <f t="shared" ref="D81:L81" si="59">IFERROR(D80^1.1,"")</f>
        <v/>
      </c>
      <c r="E81" s="51" t="str">
        <f t="shared" si="59"/>
        <v/>
      </c>
      <c r="F81" s="51" t="str">
        <f t="shared" si="59"/>
        <v/>
      </c>
      <c r="G81" s="51" t="str">
        <f t="shared" si="59"/>
        <v/>
      </c>
      <c r="H81" s="51" t="str">
        <f t="shared" si="59"/>
        <v/>
      </c>
      <c r="I81" s="51" t="str">
        <f t="shared" si="59"/>
        <v/>
      </c>
      <c r="J81" s="51" t="str">
        <f t="shared" si="59"/>
        <v/>
      </c>
      <c r="K81" s="51" t="str">
        <f t="shared" si="59"/>
        <v/>
      </c>
      <c r="L81" s="51" t="str">
        <f t="shared" si="59"/>
        <v/>
      </c>
      <c r="M81" s="52">
        <f>SUM(C81:L81)</f>
        <v>0</v>
      </c>
    </row>
    <row r="82" spans="2:13" s="3" customFormat="1" x14ac:dyDescent="0.25">
      <c r="B82" s="6"/>
      <c r="C82" s="52" t="str">
        <f>IF(C81&lt;&gt;"",C81/$M81,"")</f>
        <v/>
      </c>
      <c r="D82" s="52" t="str">
        <f t="shared" ref="D82:L82" si="60">IF(D81&lt;&gt;"",D81/$M81,"")</f>
        <v/>
      </c>
      <c r="E82" s="52" t="str">
        <f t="shared" si="60"/>
        <v/>
      </c>
      <c r="F82" s="52" t="str">
        <f t="shared" si="60"/>
        <v/>
      </c>
      <c r="G82" s="52" t="str">
        <f t="shared" si="60"/>
        <v/>
      </c>
      <c r="H82" s="52" t="str">
        <f t="shared" si="60"/>
        <v/>
      </c>
      <c r="I82" s="52" t="str">
        <f t="shared" si="60"/>
        <v/>
      </c>
      <c r="J82" s="52" t="str">
        <f t="shared" si="60"/>
        <v/>
      </c>
      <c r="K82" s="52" t="str">
        <f t="shared" si="60"/>
        <v/>
      </c>
      <c r="L82" s="52" t="str">
        <f t="shared" si="60"/>
        <v/>
      </c>
      <c r="M82" s="52">
        <f>SUM(C82:L82)</f>
        <v>0</v>
      </c>
    </row>
    <row r="83" spans="2:13" s="3" customFormat="1" x14ac:dyDescent="0.25">
      <c r="B83" s="6"/>
      <c r="C83" s="53">
        <f t="shared" ref="C83:L83" si="61">IFERROR(C82*$M37,0)</f>
        <v>0</v>
      </c>
      <c r="D83" s="53">
        <f t="shared" si="61"/>
        <v>0</v>
      </c>
      <c r="E83" s="53">
        <f t="shared" si="61"/>
        <v>0</v>
      </c>
      <c r="F83" s="53">
        <f t="shared" si="61"/>
        <v>0</v>
      </c>
      <c r="G83" s="53">
        <f t="shared" si="61"/>
        <v>0</v>
      </c>
      <c r="H83" s="53">
        <f t="shared" si="61"/>
        <v>0</v>
      </c>
      <c r="I83" s="53">
        <f t="shared" si="61"/>
        <v>0</v>
      </c>
      <c r="J83" s="53">
        <f t="shared" si="61"/>
        <v>0</v>
      </c>
      <c r="K83" s="53">
        <f t="shared" si="61"/>
        <v>0</v>
      </c>
      <c r="L83" s="53">
        <f t="shared" si="61"/>
        <v>0</v>
      </c>
      <c r="M83" s="52">
        <f t="shared" ref="M83:M84" si="62">SUM(C83:L83)</f>
        <v>0</v>
      </c>
    </row>
    <row r="84" spans="2:13" s="3" customFormat="1" x14ac:dyDescent="0.25">
      <c r="B84" s="6"/>
      <c r="C84" s="53">
        <f>ROUND(C83,0)</f>
        <v>0</v>
      </c>
      <c r="D84" s="53">
        <f t="shared" ref="D84:L84" si="63">ROUND(D83,0)</f>
        <v>0</v>
      </c>
      <c r="E84" s="53">
        <f t="shared" si="63"/>
        <v>0</v>
      </c>
      <c r="F84" s="53">
        <f t="shared" si="63"/>
        <v>0</v>
      </c>
      <c r="G84" s="53">
        <f t="shared" si="63"/>
        <v>0</v>
      </c>
      <c r="H84" s="53">
        <f t="shared" si="63"/>
        <v>0</v>
      </c>
      <c r="I84" s="53">
        <f t="shared" si="63"/>
        <v>0</v>
      </c>
      <c r="J84" s="53">
        <f t="shared" si="63"/>
        <v>0</v>
      </c>
      <c r="K84" s="53">
        <f t="shared" si="63"/>
        <v>0</v>
      </c>
      <c r="L84" s="53">
        <f t="shared" si="63"/>
        <v>0</v>
      </c>
      <c r="M84" s="52">
        <f t="shared" si="62"/>
        <v>0</v>
      </c>
    </row>
    <row r="85" spans="2:13" s="3" customFormat="1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 s="3" customFormat="1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 s="3" customFormat="1" x14ac:dyDescent="0.25">
      <c r="B87" s="6"/>
      <c r="C87" s="6">
        <f>+C23</f>
        <v>0</v>
      </c>
      <c r="D87" s="6">
        <f t="shared" ref="D87:L87" si="64">+D23</f>
        <v>0</v>
      </c>
      <c r="E87" s="6">
        <f t="shared" si="64"/>
        <v>0</v>
      </c>
      <c r="F87" s="6">
        <f t="shared" si="64"/>
        <v>0</v>
      </c>
      <c r="G87" s="6">
        <f t="shared" si="64"/>
        <v>0</v>
      </c>
      <c r="H87" s="6">
        <f t="shared" si="64"/>
        <v>0</v>
      </c>
      <c r="I87" s="6">
        <f t="shared" si="64"/>
        <v>0</v>
      </c>
      <c r="J87" s="6">
        <f t="shared" si="64"/>
        <v>0</v>
      </c>
      <c r="K87" s="6">
        <f t="shared" si="64"/>
        <v>0</v>
      </c>
      <c r="L87" s="6">
        <f t="shared" si="64"/>
        <v>0</v>
      </c>
      <c r="M87" s="6"/>
    </row>
    <row r="88" spans="2:13" s="3" customFormat="1" x14ac:dyDescent="0.25">
      <c r="B88" s="6"/>
      <c r="C88" s="51" t="str">
        <f>IF(C87&lt;&gt;0,$M23/C87,"")</f>
        <v/>
      </c>
      <c r="D88" s="51" t="str">
        <f t="shared" ref="D88:L88" si="65">IF(D87&lt;&gt;0,$M23/D87,"")</f>
        <v/>
      </c>
      <c r="E88" s="51" t="str">
        <f t="shared" si="65"/>
        <v/>
      </c>
      <c r="F88" s="51" t="str">
        <f t="shared" si="65"/>
        <v/>
      </c>
      <c r="G88" s="51" t="str">
        <f t="shared" si="65"/>
        <v/>
      </c>
      <c r="H88" s="51" t="str">
        <f t="shared" si="65"/>
        <v/>
      </c>
      <c r="I88" s="51" t="str">
        <f t="shared" si="65"/>
        <v/>
      </c>
      <c r="J88" s="51" t="str">
        <f t="shared" si="65"/>
        <v/>
      </c>
      <c r="K88" s="51" t="str">
        <f t="shared" si="65"/>
        <v/>
      </c>
      <c r="L88" s="51" t="str">
        <f t="shared" si="65"/>
        <v/>
      </c>
      <c r="M88" s="6"/>
    </row>
    <row r="89" spans="2:13" s="3" customFormat="1" x14ac:dyDescent="0.25">
      <c r="B89" s="6"/>
      <c r="C89" s="51" t="str">
        <f>IFERROR(C88^0.6,"")</f>
        <v/>
      </c>
      <c r="D89" s="51" t="str">
        <f t="shared" ref="D89:L89" si="66">IFERROR(D88^0.6,"")</f>
        <v/>
      </c>
      <c r="E89" s="51" t="str">
        <f t="shared" si="66"/>
        <v/>
      </c>
      <c r="F89" s="51" t="str">
        <f t="shared" si="66"/>
        <v/>
      </c>
      <c r="G89" s="51" t="str">
        <f t="shared" si="66"/>
        <v/>
      </c>
      <c r="H89" s="51" t="str">
        <f t="shared" si="66"/>
        <v/>
      </c>
      <c r="I89" s="51" t="str">
        <f t="shared" si="66"/>
        <v/>
      </c>
      <c r="J89" s="51" t="str">
        <f t="shared" si="66"/>
        <v/>
      </c>
      <c r="K89" s="51" t="str">
        <f t="shared" si="66"/>
        <v/>
      </c>
      <c r="L89" s="51" t="str">
        <f t="shared" si="66"/>
        <v/>
      </c>
      <c r="M89" s="52">
        <f>SUM(C89:L89)</f>
        <v>0</v>
      </c>
    </row>
    <row r="90" spans="2:13" s="3" customFormat="1" x14ac:dyDescent="0.25">
      <c r="B90" s="6"/>
      <c r="C90" s="52" t="str">
        <f>IF(C89&lt;&gt;"",C89/$M89,"")</f>
        <v/>
      </c>
      <c r="D90" s="52" t="str">
        <f t="shared" ref="D90:L90" si="67">IF(D89&lt;&gt;"",D89/$M89,"")</f>
        <v/>
      </c>
      <c r="E90" s="52" t="str">
        <f t="shared" si="67"/>
        <v/>
      </c>
      <c r="F90" s="52" t="str">
        <f t="shared" si="67"/>
        <v/>
      </c>
      <c r="G90" s="52" t="str">
        <f t="shared" si="67"/>
        <v/>
      </c>
      <c r="H90" s="52" t="str">
        <f t="shared" si="67"/>
        <v/>
      </c>
      <c r="I90" s="52" t="str">
        <f t="shared" si="67"/>
        <v/>
      </c>
      <c r="J90" s="52" t="str">
        <f t="shared" si="67"/>
        <v/>
      </c>
      <c r="K90" s="52" t="str">
        <f t="shared" si="67"/>
        <v/>
      </c>
      <c r="L90" s="52" t="str">
        <f t="shared" si="67"/>
        <v/>
      </c>
      <c r="M90" s="52">
        <f>SUM(C90:L90)</f>
        <v>0</v>
      </c>
    </row>
    <row r="91" spans="2:13" s="3" customFormat="1" x14ac:dyDescent="0.25">
      <c r="B91" s="6"/>
      <c r="C91" s="53">
        <f t="shared" ref="C91:L91" si="68">IFERROR(C90*$M38,0)</f>
        <v>0</v>
      </c>
      <c r="D91" s="53">
        <f t="shared" si="68"/>
        <v>0</v>
      </c>
      <c r="E91" s="53">
        <f t="shared" si="68"/>
        <v>0</v>
      </c>
      <c r="F91" s="53">
        <f t="shared" si="68"/>
        <v>0</v>
      </c>
      <c r="G91" s="53">
        <f t="shared" si="68"/>
        <v>0</v>
      </c>
      <c r="H91" s="53">
        <f t="shared" si="68"/>
        <v>0</v>
      </c>
      <c r="I91" s="53">
        <f t="shared" si="68"/>
        <v>0</v>
      </c>
      <c r="J91" s="53">
        <f t="shared" si="68"/>
        <v>0</v>
      </c>
      <c r="K91" s="53">
        <f t="shared" si="68"/>
        <v>0</v>
      </c>
      <c r="L91" s="53">
        <f t="shared" si="68"/>
        <v>0</v>
      </c>
      <c r="M91" s="52">
        <f t="shared" ref="M91:M92" si="69">SUM(C91:L91)</f>
        <v>0</v>
      </c>
    </row>
    <row r="92" spans="2:13" s="3" customFormat="1" x14ac:dyDescent="0.25">
      <c r="B92" s="6"/>
      <c r="C92" s="53">
        <f>ROUND(C91,0)</f>
        <v>0</v>
      </c>
      <c r="D92" s="53">
        <f t="shared" ref="D92:L92" si="70">ROUND(D91,0)</f>
        <v>0</v>
      </c>
      <c r="E92" s="53">
        <f t="shared" si="70"/>
        <v>0</v>
      </c>
      <c r="F92" s="53">
        <f t="shared" si="70"/>
        <v>0</v>
      </c>
      <c r="G92" s="53">
        <f t="shared" si="70"/>
        <v>0</v>
      </c>
      <c r="H92" s="53">
        <f t="shared" si="70"/>
        <v>0</v>
      </c>
      <c r="I92" s="53">
        <f t="shared" si="70"/>
        <v>0</v>
      </c>
      <c r="J92" s="53">
        <f t="shared" si="70"/>
        <v>0</v>
      </c>
      <c r="K92" s="53">
        <f t="shared" si="70"/>
        <v>0</v>
      </c>
      <c r="L92" s="53">
        <f t="shared" si="70"/>
        <v>0</v>
      </c>
      <c r="M92" s="52">
        <f t="shared" si="69"/>
        <v>0</v>
      </c>
    </row>
    <row r="93" spans="2:13" s="3" customForma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 s="3" customForma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 s="3" customForma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 s="3" customForma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4" s="3" customFormat="1" x14ac:dyDescent="0.25">
      <c r="B97" s="6" t="s">
        <v>44</v>
      </c>
      <c r="C97" s="54">
        <f>+C16</f>
        <v>0</v>
      </c>
      <c r="D97" s="54">
        <f t="shared" ref="D97:L97" si="71">+D16</f>
        <v>0</v>
      </c>
      <c r="E97" s="54">
        <f t="shared" si="71"/>
        <v>49.080574038078112</v>
      </c>
      <c r="F97" s="54">
        <f t="shared" si="71"/>
        <v>229.09098909147099</v>
      </c>
      <c r="G97" s="54">
        <f t="shared" si="71"/>
        <v>451.82821349233541</v>
      </c>
      <c r="H97" s="54">
        <f t="shared" si="71"/>
        <v>575.64373830386887</v>
      </c>
      <c r="I97" s="54">
        <f t="shared" si="71"/>
        <v>732.84066228531583</v>
      </c>
      <c r="J97" s="54">
        <f t="shared" si="71"/>
        <v>863.10977644814955</v>
      </c>
      <c r="K97" s="54">
        <f t="shared" si="71"/>
        <v>1005.1114599259492</v>
      </c>
      <c r="L97" s="54">
        <f t="shared" si="71"/>
        <v>1093.294586414833</v>
      </c>
      <c r="M97" s="6"/>
    </row>
    <row r="98" spans="2:14" s="3" customFormat="1" x14ac:dyDescent="0.25">
      <c r="B98" s="6"/>
      <c r="C98" s="54">
        <f>+C17</f>
        <v>0</v>
      </c>
      <c r="D98" s="54">
        <f t="shared" ref="D98:L98" si="72">+D17</f>
        <v>0</v>
      </c>
      <c r="E98" s="54">
        <f t="shared" si="72"/>
        <v>21.138595465222267</v>
      </c>
      <c r="F98" s="54">
        <f t="shared" si="72"/>
        <v>86.782703960893201</v>
      </c>
      <c r="G98" s="54">
        <f t="shared" si="72"/>
        <v>142.61662779415647</v>
      </c>
      <c r="H98" s="54">
        <f t="shared" si="72"/>
        <v>190.66072828165676</v>
      </c>
      <c r="I98" s="54">
        <f t="shared" si="72"/>
        <v>232.41936023919996</v>
      </c>
      <c r="J98" s="54">
        <f t="shared" si="72"/>
        <v>269.0351879302649</v>
      </c>
      <c r="K98" s="54">
        <f t="shared" si="72"/>
        <v>301.39136145872396</v>
      </c>
      <c r="L98" s="54">
        <f t="shared" si="72"/>
        <v>355.95543486988333</v>
      </c>
      <c r="M98" s="6"/>
    </row>
    <row r="99" spans="2:14" s="3" customFormat="1" x14ac:dyDescent="0.25">
      <c r="B99" s="6"/>
      <c r="C99" s="54">
        <f>+C18</f>
        <v>29.293985815132999</v>
      </c>
      <c r="D99" s="54">
        <f t="shared" ref="D99:L99" si="73">+D18</f>
        <v>61.479963048439117</v>
      </c>
      <c r="E99" s="54">
        <f t="shared" si="73"/>
        <v>147.40434514476328</v>
      </c>
      <c r="F99" s="54">
        <f t="shared" si="73"/>
        <v>202.21103349807112</v>
      </c>
      <c r="G99" s="54">
        <f t="shared" si="73"/>
        <v>246.02215651226732</v>
      </c>
      <c r="H99" s="54">
        <f t="shared" si="73"/>
        <v>278.94210949627995</v>
      </c>
      <c r="I99" s="54">
        <f t="shared" si="73"/>
        <v>306.06071735578951</v>
      </c>
      <c r="J99" s="54">
        <f t="shared" si="73"/>
        <v>335.45573619680874</v>
      </c>
      <c r="K99" s="54">
        <f t="shared" si="73"/>
        <v>358.19485084885315</v>
      </c>
      <c r="L99" s="54">
        <f t="shared" si="73"/>
        <v>392.93510208359481</v>
      </c>
      <c r="M99" s="6"/>
    </row>
    <row r="100" spans="2:14" s="3" customFormat="1" x14ac:dyDescent="0.25">
      <c r="B100" s="6" t="s">
        <v>22</v>
      </c>
      <c r="C100" s="55">
        <f>+C76</f>
        <v>0</v>
      </c>
      <c r="D100" s="55">
        <f t="shared" ref="D100:L100" si="74">+D76</f>
        <v>0</v>
      </c>
      <c r="E100" s="55">
        <f t="shared" si="74"/>
        <v>0</v>
      </c>
      <c r="F100" s="55">
        <f t="shared" si="74"/>
        <v>0</v>
      </c>
      <c r="G100" s="55">
        <f t="shared" si="74"/>
        <v>0</v>
      </c>
      <c r="H100" s="55">
        <f t="shared" si="74"/>
        <v>0</v>
      </c>
      <c r="I100" s="55">
        <f t="shared" si="74"/>
        <v>0</v>
      </c>
      <c r="J100" s="55">
        <f t="shared" si="74"/>
        <v>0</v>
      </c>
      <c r="K100" s="55">
        <f t="shared" si="74"/>
        <v>0</v>
      </c>
      <c r="L100" s="55">
        <f t="shared" si="74"/>
        <v>0</v>
      </c>
      <c r="M100" s="55">
        <f>SUM(C100:L100)</f>
        <v>0</v>
      </c>
    </row>
    <row r="101" spans="2:14" s="3" customFormat="1" x14ac:dyDescent="0.25">
      <c r="B101" s="6"/>
      <c r="C101" s="55">
        <f>+C84</f>
        <v>0</v>
      </c>
      <c r="D101" s="55">
        <f t="shared" ref="D101:L101" si="75">+D84</f>
        <v>0</v>
      </c>
      <c r="E101" s="55">
        <f t="shared" si="75"/>
        <v>0</v>
      </c>
      <c r="F101" s="55">
        <f t="shared" si="75"/>
        <v>0</v>
      </c>
      <c r="G101" s="55">
        <f t="shared" si="75"/>
        <v>0</v>
      </c>
      <c r="H101" s="55">
        <f t="shared" si="75"/>
        <v>0</v>
      </c>
      <c r="I101" s="55">
        <f t="shared" si="75"/>
        <v>0</v>
      </c>
      <c r="J101" s="55">
        <f t="shared" si="75"/>
        <v>0</v>
      </c>
      <c r="K101" s="55">
        <f t="shared" si="75"/>
        <v>0</v>
      </c>
      <c r="L101" s="55">
        <f t="shared" si="75"/>
        <v>0</v>
      </c>
      <c r="M101" s="55">
        <f t="shared" ref="M101:M102" si="76">SUM(C101:L101)</f>
        <v>0</v>
      </c>
    </row>
    <row r="102" spans="2:14" s="3" customFormat="1" x14ac:dyDescent="0.25">
      <c r="B102" s="6"/>
      <c r="C102" s="55">
        <f>+C92</f>
        <v>0</v>
      </c>
      <c r="D102" s="55">
        <f t="shared" ref="D102:L102" si="77">+D92</f>
        <v>0</v>
      </c>
      <c r="E102" s="55">
        <f t="shared" si="77"/>
        <v>0</v>
      </c>
      <c r="F102" s="55">
        <f t="shared" si="77"/>
        <v>0</v>
      </c>
      <c r="G102" s="55">
        <f t="shared" si="77"/>
        <v>0</v>
      </c>
      <c r="H102" s="55">
        <f t="shared" si="77"/>
        <v>0</v>
      </c>
      <c r="I102" s="55">
        <f t="shared" si="77"/>
        <v>0</v>
      </c>
      <c r="J102" s="55">
        <f t="shared" si="77"/>
        <v>0</v>
      </c>
      <c r="K102" s="55">
        <f t="shared" si="77"/>
        <v>0</v>
      </c>
      <c r="L102" s="55">
        <f t="shared" si="77"/>
        <v>0</v>
      </c>
      <c r="M102" s="55">
        <f t="shared" si="76"/>
        <v>0</v>
      </c>
    </row>
    <row r="103" spans="2:14" s="3" customFormat="1" x14ac:dyDescent="0.25">
      <c r="B103" s="6" t="s">
        <v>45</v>
      </c>
      <c r="C103" s="55">
        <f>+C97-C100</f>
        <v>0</v>
      </c>
      <c r="D103" s="55">
        <f t="shared" ref="D103:L103" si="78">+D97-D100</f>
        <v>0</v>
      </c>
      <c r="E103" s="55">
        <f t="shared" si="78"/>
        <v>49.080574038078112</v>
      </c>
      <c r="F103" s="55">
        <f t="shared" si="78"/>
        <v>229.09098909147099</v>
      </c>
      <c r="G103" s="55">
        <f t="shared" si="78"/>
        <v>451.82821349233541</v>
      </c>
      <c r="H103" s="55">
        <f t="shared" si="78"/>
        <v>575.64373830386887</v>
      </c>
      <c r="I103" s="55">
        <f t="shared" si="78"/>
        <v>732.84066228531583</v>
      </c>
      <c r="J103" s="55">
        <f t="shared" si="78"/>
        <v>863.10977644814955</v>
      </c>
      <c r="K103" s="55">
        <f t="shared" si="78"/>
        <v>1005.1114599259492</v>
      </c>
      <c r="L103" s="55">
        <f t="shared" si="78"/>
        <v>1093.294586414833</v>
      </c>
      <c r="M103" s="55"/>
    </row>
    <row r="104" spans="2:14" s="3" customFormat="1" x14ac:dyDescent="0.25">
      <c r="B104" s="6"/>
      <c r="C104" s="55">
        <f t="shared" ref="C104:L105" si="79">+C98-C101</f>
        <v>0</v>
      </c>
      <c r="D104" s="55">
        <f t="shared" si="79"/>
        <v>0</v>
      </c>
      <c r="E104" s="55">
        <f t="shared" si="79"/>
        <v>21.138595465222267</v>
      </c>
      <c r="F104" s="55">
        <f t="shared" si="79"/>
        <v>86.782703960893201</v>
      </c>
      <c r="G104" s="55">
        <f t="shared" si="79"/>
        <v>142.61662779415647</v>
      </c>
      <c r="H104" s="55">
        <f t="shared" si="79"/>
        <v>190.66072828165676</v>
      </c>
      <c r="I104" s="55">
        <f t="shared" si="79"/>
        <v>232.41936023919996</v>
      </c>
      <c r="J104" s="55">
        <f t="shared" si="79"/>
        <v>269.0351879302649</v>
      </c>
      <c r="K104" s="55">
        <f t="shared" si="79"/>
        <v>301.39136145872396</v>
      </c>
      <c r="L104" s="55">
        <f t="shared" si="79"/>
        <v>355.95543486988333</v>
      </c>
      <c r="M104" s="55"/>
    </row>
    <row r="105" spans="2:14" s="3" customFormat="1" x14ac:dyDescent="0.25">
      <c r="B105" s="6"/>
      <c r="C105" s="55">
        <f t="shared" si="79"/>
        <v>29.293985815132999</v>
      </c>
      <c r="D105" s="55">
        <f t="shared" si="79"/>
        <v>61.479963048439117</v>
      </c>
      <c r="E105" s="55">
        <f t="shared" si="79"/>
        <v>147.40434514476328</v>
      </c>
      <c r="F105" s="55">
        <f t="shared" si="79"/>
        <v>202.21103349807112</v>
      </c>
      <c r="G105" s="55">
        <f t="shared" si="79"/>
        <v>246.02215651226732</v>
      </c>
      <c r="H105" s="55">
        <f t="shared" si="79"/>
        <v>278.94210949627995</v>
      </c>
      <c r="I105" s="55">
        <f t="shared" si="79"/>
        <v>306.06071735578951</v>
      </c>
      <c r="J105" s="55">
        <f t="shared" si="79"/>
        <v>335.45573619680874</v>
      </c>
      <c r="K105" s="55">
        <f t="shared" si="79"/>
        <v>358.19485084885315</v>
      </c>
      <c r="L105" s="55">
        <f t="shared" si="79"/>
        <v>392.93510208359481</v>
      </c>
      <c r="M105" s="55"/>
    </row>
    <row r="106" spans="2:14" s="3" customFormat="1" x14ac:dyDescent="0.25">
      <c r="B106" s="6" t="s">
        <v>46</v>
      </c>
      <c r="C106" s="6">
        <f>IF(C103&lt;0,C97,0)</f>
        <v>0</v>
      </c>
      <c r="D106" s="6">
        <f t="shared" ref="D106:L106" si="80">IF(D103&lt;0,D97,0)</f>
        <v>0</v>
      </c>
      <c r="E106" s="6">
        <f t="shared" si="80"/>
        <v>0</v>
      </c>
      <c r="F106" s="6">
        <f t="shared" si="80"/>
        <v>0</v>
      </c>
      <c r="G106" s="6">
        <f t="shared" si="80"/>
        <v>0</v>
      </c>
      <c r="H106" s="6">
        <f t="shared" si="80"/>
        <v>0</v>
      </c>
      <c r="I106" s="6">
        <f t="shared" si="80"/>
        <v>0</v>
      </c>
      <c r="J106" s="6">
        <f t="shared" si="80"/>
        <v>0</v>
      </c>
      <c r="K106" s="6">
        <f t="shared" si="80"/>
        <v>0</v>
      </c>
      <c r="L106" s="6">
        <f t="shared" si="80"/>
        <v>0</v>
      </c>
      <c r="M106" s="6">
        <f>SUM(C106:L106)</f>
        <v>0</v>
      </c>
      <c r="N106" s="56">
        <f>+M100-M106</f>
        <v>0</v>
      </c>
    </row>
    <row r="107" spans="2:14" s="3" customFormat="1" x14ac:dyDescent="0.25">
      <c r="B107" s="6"/>
      <c r="C107" s="6">
        <f t="shared" ref="C107:L108" si="81">IF(C104&lt;0,C98,0)</f>
        <v>0</v>
      </c>
      <c r="D107" s="6">
        <f t="shared" si="81"/>
        <v>0</v>
      </c>
      <c r="E107" s="6">
        <f t="shared" si="81"/>
        <v>0</v>
      </c>
      <c r="F107" s="6">
        <f t="shared" si="81"/>
        <v>0</v>
      </c>
      <c r="G107" s="6">
        <f t="shared" si="81"/>
        <v>0</v>
      </c>
      <c r="H107" s="6">
        <f t="shared" si="81"/>
        <v>0</v>
      </c>
      <c r="I107" s="6">
        <f t="shared" si="81"/>
        <v>0</v>
      </c>
      <c r="J107" s="6">
        <f t="shared" si="81"/>
        <v>0</v>
      </c>
      <c r="K107" s="6">
        <f t="shared" si="81"/>
        <v>0</v>
      </c>
      <c r="L107" s="6">
        <f t="shared" si="81"/>
        <v>0</v>
      </c>
      <c r="M107" s="6">
        <f t="shared" ref="M107:M108" si="82">SUM(C107:L107)</f>
        <v>0</v>
      </c>
      <c r="N107" s="56">
        <f t="shared" ref="N107:N108" si="83">+M101-M107</f>
        <v>0</v>
      </c>
    </row>
    <row r="108" spans="2:14" s="3" customFormat="1" x14ac:dyDescent="0.25">
      <c r="B108" s="6"/>
      <c r="C108" s="6">
        <f t="shared" si="81"/>
        <v>0</v>
      </c>
      <c r="D108" s="6">
        <f t="shared" si="81"/>
        <v>0</v>
      </c>
      <c r="E108" s="6">
        <f t="shared" si="81"/>
        <v>0</v>
      </c>
      <c r="F108" s="6">
        <f t="shared" si="81"/>
        <v>0</v>
      </c>
      <c r="G108" s="6">
        <f t="shared" si="81"/>
        <v>0</v>
      </c>
      <c r="H108" s="6">
        <f t="shared" si="81"/>
        <v>0</v>
      </c>
      <c r="I108" s="6">
        <f t="shared" si="81"/>
        <v>0</v>
      </c>
      <c r="J108" s="6">
        <f t="shared" si="81"/>
        <v>0</v>
      </c>
      <c r="K108" s="6">
        <f t="shared" si="81"/>
        <v>0</v>
      </c>
      <c r="L108" s="6">
        <f t="shared" si="81"/>
        <v>0</v>
      </c>
      <c r="M108" s="6">
        <f t="shared" si="82"/>
        <v>0</v>
      </c>
      <c r="N108" s="56">
        <f t="shared" si="83"/>
        <v>0</v>
      </c>
    </row>
    <row r="109" spans="2:14" s="3" customFormat="1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4" s="3" customFormat="1" x14ac:dyDescent="0.25">
      <c r="B110" s="6"/>
      <c r="C110" s="51" t="str">
        <f>IF(C106=0,C73,"")</f>
        <v/>
      </c>
      <c r="D110" s="51" t="str">
        <f t="shared" ref="D110:L110" si="84">IF(D106=0,D73,"")</f>
        <v/>
      </c>
      <c r="E110" s="51" t="str">
        <f t="shared" si="84"/>
        <v/>
      </c>
      <c r="F110" s="51" t="str">
        <f t="shared" si="84"/>
        <v/>
      </c>
      <c r="G110" s="51" t="str">
        <f t="shared" si="84"/>
        <v/>
      </c>
      <c r="H110" s="51" t="str">
        <f t="shared" si="84"/>
        <v/>
      </c>
      <c r="I110" s="51" t="str">
        <f t="shared" si="84"/>
        <v/>
      </c>
      <c r="J110" s="51" t="str">
        <f t="shared" si="84"/>
        <v/>
      </c>
      <c r="K110" s="51" t="str">
        <f t="shared" si="84"/>
        <v/>
      </c>
      <c r="L110" s="51" t="str">
        <f t="shared" si="84"/>
        <v/>
      </c>
      <c r="M110" s="52">
        <f>SUM(C110:L110)</f>
        <v>0</v>
      </c>
    </row>
    <row r="111" spans="2:14" s="3" customFormat="1" x14ac:dyDescent="0.25">
      <c r="B111" s="6"/>
      <c r="C111" s="51" t="str">
        <f>IF(C107=0,C81,"")</f>
        <v/>
      </c>
      <c r="D111" s="51" t="str">
        <f t="shared" ref="D111:L111" si="85">IF(D107=0,D81,"")</f>
        <v/>
      </c>
      <c r="E111" s="51" t="str">
        <f t="shared" si="85"/>
        <v/>
      </c>
      <c r="F111" s="51" t="str">
        <f t="shared" si="85"/>
        <v/>
      </c>
      <c r="G111" s="51" t="str">
        <f t="shared" si="85"/>
        <v/>
      </c>
      <c r="H111" s="51" t="str">
        <f t="shared" si="85"/>
        <v/>
      </c>
      <c r="I111" s="51" t="str">
        <f t="shared" si="85"/>
        <v/>
      </c>
      <c r="J111" s="51" t="str">
        <f t="shared" si="85"/>
        <v/>
      </c>
      <c r="K111" s="51" t="str">
        <f t="shared" si="85"/>
        <v/>
      </c>
      <c r="L111" s="51" t="str">
        <f t="shared" si="85"/>
        <v/>
      </c>
      <c r="M111" s="52">
        <f t="shared" ref="M111:M112" si="86">SUM(C111:L111)</f>
        <v>0</v>
      </c>
    </row>
    <row r="112" spans="2:14" s="3" customFormat="1" x14ac:dyDescent="0.25">
      <c r="B112" s="6"/>
      <c r="C112" s="51" t="str">
        <f>IF(C108=0,C89,"")</f>
        <v/>
      </c>
      <c r="D112" s="51" t="str">
        <f t="shared" ref="D112:L112" si="87">IF(D108=0,D89,"")</f>
        <v/>
      </c>
      <c r="E112" s="51" t="str">
        <f t="shared" si="87"/>
        <v/>
      </c>
      <c r="F112" s="51" t="str">
        <f t="shared" si="87"/>
        <v/>
      </c>
      <c r="G112" s="51" t="str">
        <f t="shared" si="87"/>
        <v/>
      </c>
      <c r="H112" s="51" t="str">
        <f t="shared" si="87"/>
        <v/>
      </c>
      <c r="I112" s="51" t="str">
        <f t="shared" si="87"/>
        <v/>
      </c>
      <c r="J112" s="51" t="str">
        <f t="shared" si="87"/>
        <v/>
      </c>
      <c r="K112" s="51" t="str">
        <f t="shared" si="87"/>
        <v/>
      </c>
      <c r="L112" s="51" t="str">
        <f t="shared" si="87"/>
        <v/>
      </c>
      <c r="M112" s="52">
        <f t="shared" si="86"/>
        <v>0</v>
      </c>
    </row>
    <row r="113" spans="2:14" s="3" customFormat="1" x14ac:dyDescent="0.25">
      <c r="B113" s="6" t="s">
        <v>48</v>
      </c>
      <c r="C113" s="51">
        <f>IFERROR(C110/$M110,0)</f>
        <v>0</v>
      </c>
      <c r="D113" s="51">
        <f t="shared" ref="D113:L113" si="88">IFERROR(D110/$M110,0)</f>
        <v>0</v>
      </c>
      <c r="E113" s="51">
        <f t="shared" si="88"/>
        <v>0</v>
      </c>
      <c r="F113" s="51">
        <f t="shared" si="88"/>
        <v>0</v>
      </c>
      <c r="G113" s="51">
        <f t="shared" si="88"/>
        <v>0</v>
      </c>
      <c r="H113" s="51">
        <f t="shared" si="88"/>
        <v>0</v>
      </c>
      <c r="I113" s="51">
        <f t="shared" si="88"/>
        <v>0</v>
      </c>
      <c r="J113" s="51">
        <f t="shared" si="88"/>
        <v>0</v>
      </c>
      <c r="K113" s="51">
        <f t="shared" si="88"/>
        <v>0</v>
      </c>
      <c r="L113" s="51">
        <f t="shared" si="88"/>
        <v>0</v>
      </c>
      <c r="M113" s="6"/>
    </row>
    <row r="114" spans="2:14" s="3" customFormat="1" x14ac:dyDescent="0.25">
      <c r="B114" s="6"/>
      <c r="C114" s="51">
        <f t="shared" ref="C114:L115" si="89">IFERROR(C111/$M111,0)</f>
        <v>0</v>
      </c>
      <c r="D114" s="51">
        <f t="shared" si="89"/>
        <v>0</v>
      </c>
      <c r="E114" s="51">
        <f t="shared" si="89"/>
        <v>0</v>
      </c>
      <c r="F114" s="51">
        <f t="shared" si="89"/>
        <v>0</v>
      </c>
      <c r="G114" s="51">
        <f t="shared" si="89"/>
        <v>0</v>
      </c>
      <c r="H114" s="51">
        <f t="shared" si="89"/>
        <v>0</v>
      </c>
      <c r="I114" s="51">
        <f t="shared" si="89"/>
        <v>0</v>
      </c>
      <c r="J114" s="51">
        <f t="shared" si="89"/>
        <v>0</v>
      </c>
      <c r="K114" s="51">
        <f t="shared" si="89"/>
        <v>0</v>
      </c>
      <c r="L114" s="51">
        <f t="shared" si="89"/>
        <v>0</v>
      </c>
      <c r="M114" s="6"/>
    </row>
    <row r="115" spans="2:14" s="3" customFormat="1" x14ac:dyDescent="0.25">
      <c r="B115" s="6"/>
      <c r="C115" s="51">
        <f t="shared" si="89"/>
        <v>0</v>
      </c>
      <c r="D115" s="51">
        <f t="shared" si="89"/>
        <v>0</v>
      </c>
      <c r="E115" s="51">
        <f t="shared" si="89"/>
        <v>0</v>
      </c>
      <c r="F115" s="51">
        <f t="shared" si="89"/>
        <v>0</v>
      </c>
      <c r="G115" s="51">
        <f t="shared" si="89"/>
        <v>0</v>
      </c>
      <c r="H115" s="51">
        <f t="shared" si="89"/>
        <v>0</v>
      </c>
      <c r="I115" s="51">
        <f t="shared" si="89"/>
        <v>0</v>
      </c>
      <c r="J115" s="51">
        <f t="shared" si="89"/>
        <v>0</v>
      </c>
      <c r="K115" s="51">
        <f t="shared" si="89"/>
        <v>0</v>
      </c>
      <c r="L115" s="51">
        <f t="shared" si="89"/>
        <v>0</v>
      </c>
      <c r="M115" s="6"/>
    </row>
    <row r="116" spans="2:14" s="3" customFormat="1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4" s="3" customFormat="1" x14ac:dyDescent="0.25">
      <c r="B117" s="6" t="s">
        <v>49</v>
      </c>
      <c r="C117" s="55">
        <f>+C113*$N106</f>
        <v>0</v>
      </c>
      <c r="D117" s="55">
        <f t="shared" ref="D117:L117" si="90">+D113*$N106</f>
        <v>0</v>
      </c>
      <c r="E117" s="55">
        <f t="shared" si="90"/>
        <v>0</v>
      </c>
      <c r="F117" s="55">
        <f t="shared" si="90"/>
        <v>0</v>
      </c>
      <c r="G117" s="55">
        <f t="shared" si="90"/>
        <v>0</v>
      </c>
      <c r="H117" s="55">
        <f t="shared" si="90"/>
        <v>0</v>
      </c>
      <c r="I117" s="55">
        <f t="shared" si="90"/>
        <v>0</v>
      </c>
      <c r="J117" s="55">
        <f t="shared" si="90"/>
        <v>0</v>
      </c>
      <c r="K117" s="55">
        <f t="shared" si="90"/>
        <v>0</v>
      </c>
      <c r="L117" s="55">
        <f t="shared" si="90"/>
        <v>0</v>
      </c>
      <c r="M117" s="55">
        <f>SUM(C117:L117)</f>
        <v>0</v>
      </c>
    </row>
    <row r="118" spans="2:14" s="3" customFormat="1" x14ac:dyDescent="0.25">
      <c r="B118" s="6"/>
      <c r="C118" s="55">
        <f t="shared" ref="C118:L119" si="91">+C114*$N107</f>
        <v>0</v>
      </c>
      <c r="D118" s="55">
        <f t="shared" si="91"/>
        <v>0</v>
      </c>
      <c r="E118" s="55">
        <f t="shared" si="91"/>
        <v>0</v>
      </c>
      <c r="F118" s="55">
        <f t="shared" si="91"/>
        <v>0</v>
      </c>
      <c r="G118" s="55">
        <f t="shared" si="91"/>
        <v>0</v>
      </c>
      <c r="H118" s="55">
        <f t="shared" si="91"/>
        <v>0</v>
      </c>
      <c r="I118" s="55">
        <f t="shared" si="91"/>
        <v>0</v>
      </c>
      <c r="J118" s="55">
        <f t="shared" si="91"/>
        <v>0</v>
      </c>
      <c r="K118" s="55">
        <f t="shared" si="91"/>
        <v>0</v>
      </c>
      <c r="L118" s="55">
        <f t="shared" si="91"/>
        <v>0</v>
      </c>
      <c r="M118" s="55">
        <f t="shared" ref="M118:M119" si="92">SUM(C118:L118)</f>
        <v>0</v>
      </c>
    </row>
    <row r="119" spans="2:14" s="3" customFormat="1" x14ac:dyDescent="0.25">
      <c r="B119" s="6"/>
      <c r="C119" s="55">
        <f t="shared" si="91"/>
        <v>0</v>
      </c>
      <c r="D119" s="55">
        <f t="shared" si="91"/>
        <v>0</v>
      </c>
      <c r="E119" s="55">
        <f t="shared" si="91"/>
        <v>0</v>
      </c>
      <c r="F119" s="55">
        <f t="shared" si="91"/>
        <v>0</v>
      </c>
      <c r="G119" s="55">
        <f t="shared" si="91"/>
        <v>0</v>
      </c>
      <c r="H119" s="55">
        <f t="shared" si="91"/>
        <v>0</v>
      </c>
      <c r="I119" s="55">
        <f t="shared" si="91"/>
        <v>0</v>
      </c>
      <c r="J119" s="55">
        <f t="shared" si="91"/>
        <v>0</v>
      </c>
      <c r="K119" s="55">
        <f t="shared" si="91"/>
        <v>0</v>
      </c>
      <c r="L119" s="55">
        <f t="shared" si="91"/>
        <v>0</v>
      </c>
      <c r="M119" s="55">
        <f t="shared" si="92"/>
        <v>0</v>
      </c>
    </row>
    <row r="120" spans="2:14" s="3" customFormat="1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4" s="3" customFormat="1" x14ac:dyDescent="0.25">
      <c r="B121" s="6" t="s">
        <v>47</v>
      </c>
      <c r="C121" s="54">
        <f t="shared" ref="C121:L121" si="93">+C97-C106</f>
        <v>0</v>
      </c>
      <c r="D121" s="54">
        <f t="shared" si="93"/>
        <v>0</v>
      </c>
      <c r="E121" s="54">
        <f t="shared" si="93"/>
        <v>49.080574038078112</v>
      </c>
      <c r="F121" s="54">
        <f t="shared" si="93"/>
        <v>229.09098909147099</v>
      </c>
      <c r="G121" s="54">
        <f t="shared" si="93"/>
        <v>451.82821349233541</v>
      </c>
      <c r="H121" s="54">
        <f t="shared" si="93"/>
        <v>575.64373830386887</v>
      </c>
      <c r="I121" s="54">
        <f t="shared" si="93"/>
        <v>732.84066228531583</v>
      </c>
      <c r="J121" s="54">
        <f t="shared" si="93"/>
        <v>863.10977644814955</v>
      </c>
      <c r="K121" s="54">
        <f t="shared" si="93"/>
        <v>1005.1114599259492</v>
      </c>
      <c r="L121" s="54">
        <f t="shared" si="93"/>
        <v>1093.294586414833</v>
      </c>
      <c r="M121" s="55"/>
    </row>
    <row r="122" spans="2:14" s="3" customFormat="1" x14ac:dyDescent="0.25">
      <c r="B122" s="6"/>
      <c r="C122" s="54">
        <f t="shared" ref="C122:L122" si="94">+C98-C107</f>
        <v>0</v>
      </c>
      <c r="D122" s="54">
        <f t="shared" si="94"/>
        <v>0</v>
      </c>
      <c r="E122" s="54">
        <f t="shared" si="94"/>
        <v>21.138595465222267</v>
      </c>
      <c r="F122" s="54">
        <f t="shared" si="94"/>
        <v>86.782703960893201</v>
      </c>
      <c r="G122" s="54">
        <f t="shared" si="94"/>
        <v>142.61662779415647</v>
      </c>
      <c r="H122" s="54">
        <f t="shared" si="94"/>
        <v>190.66072828165676</v>
      </c>
      <c r="I122" s="54">
        <f t="shared" si="94"/>
        <v>232.41936023919996</v>
      </c>
      <c r="J122" s="54">
        <f t="shared" si="94"/>
        <v>269.0351879302649</v>
      </c>
      <c r="K122" s="54">
        <f t="shared" si="94"/>
        <v>301.39136145872396</v>
      </c>
      <c r="L122" s="54">
        <f t="shared" si="94"/>
        <v>355.95543486988333</v>
      </c>
      <c r="M122" s="55"/>
    </row>
    <row r="123" spans="2:14" s="3" customFormat="1" x14ac:dyDescent="0.25">
      <c r="B123" s="6"/>
      <c r="C123" s="54">
        <f t="shared" ref="C123:L123" si="95">+C99-C108</f>
        <v>29.293985815132999</v>
      </c>
      <c r="D123" s="54">
        <f t="shared" si="95"/>
        <v>61.479963048439117</v>
      </c>
      <c r="E123" s="54">
        <f t="shared" si="95"/>
        <v>147.40434514476328</v>
      </c>
      <c r="F123" s="54">
        <f t="shared" si="95"/>
        <v>202.21103349807112</v>
      </c>
      <c r="G123" s="54">
        <f t="shared" si="95"/>
        <v>246.02215651226732</v>
      </c>
      <c r="H123" s="54">
        <f t="shared" si="95"/>
        <v>278.94210949627995</v>
      </c>
      <c r="I123" s="54">
        <f t="shared" si="95"/>
        <v>306.06071735578951</v>
      </c>
      <c r="J123" s="54">
        <f t="shared" si="95"/>
        <v>335.45573619680874</v>
      </c>
      <c r="K123" s="54">
        <f t="shared" si="95"/>
        <v>358.19485084885315</v>
      </c>
      <c r="L123" s="54">
        <f t="shared" si="95"/>
        <v>392.93510208359481</v>
      </c>
      <c r="M123" s="55"/>
    </row>
    <row r="124" spans="2:14" s="3" customFormat="1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4" s="3" customFormat="1" x14ac:dyDescent="0.25">
      <c r="B125" s="6" t="s">
        <v>50</v>
      </c>
      <c r="C125" s="53">
        <f>IF(C121&lt;=C117,C121,0)</f>
        <v>0</v>
      </c>
      <c r="D125" s="53">
        <f t="shared" ref="D125:L125" si="96">IF(D121&lt;=D117,D121,0)</f>
        <v>0</v>
      </c>
      <c r="E125" s="53">
        <f t="shared" si="96"/>
        <v>0</v>
      </c>
      <c r="F125" s="53">
        <f t="shared" si="96"/>
        <v>0</v>
      </c>
      <c r="G125" s="53">
        <f t="shared" si="96"/>
        <v>0</v>
      </c>
      <c r="H125" s="53">
        <f t="shared" si="96"/>
        <v>0</v>
      </c>
      <c r="I125" s="53">
        <f t="shared" si="96"/>
        <v>0</v>
      </c>
      <c r="J125" s="53">
        <f t="shared" si="96"/>
        <v>0</v>
      </c>
      <c r="K125" s="53">
        <f t="shared" si="96"/>
        <v>0</v>
      </c>
      <c r="L125" s="53">
        <f t="shared" si="96"/>
        <v>0</v>
      </c>
      <c r="M125" s="55">
        <f>SUM(C125:L125)</f>
        <v>0</v>
      </c>
      <c r="N125" s="56">
        <f>+M117-M125</f>
        <v>0</v>
      </c>
    </row>
    <row r="126" spans="2:14" s="3" customFormat="1" x14ac:dyDescent="0.25">
      <c r="B126" s="6"/>
      <c r="C126" s="53">
        <f t="shared" ref="C126:L127" si="97">IF(C122&lt;=C118,C122,0)</f>
        <v>0</v>
      </c>
      <c r="D126" s="53">
        <f t="shared" si="97"/>
        <v>0</v>
      </c>
      <c r="E126" s="53">
        <f t="shared" si="97"/>
        <v>0</v>
      </c>
      <c r="F126" s="53">
        <f t="shared" si="97"/>
        <v>0</v>
      </c>
      <c r="G126" s="53">
        <f t="shared" si="97"/>
        <v>0</v>
      </c>
      <c r="H126" s="53">
        <f t="shared" si="97"/>
        <v>0</v>
      </c>
      <c r="I126" s="53">
        <f t="shared" si="97"/>
        <v>0</v>
      </c>
      <c r="J126" s="53">
        <f t="shared" si="97"/>
        <v>0</v>
      </c>
      <c r="K126" s="53">
        <f t="shared" si="97"/>
        <v>0</v>
      </c>
      <c r="L126" s="53">
        <f t="shared" si="97"/>
        <v>0</v>
      </c>
      <c r="M126" s="55">
        <f t="shared" ref="M126:M127" si="98">SUM(C126:L126)</f>
        <v>0</v>
      </c>
      <c r="N126" s="56">
        <f t="shared" ref="N126:N127" si="99">+M118-M126</f>
        <v>0</v>
      </c>
    </row>
    <row r="127" spans="2:14" s="3" customFormat="1" x14ac:dyDescent="0.25">
      <c r="B127" s="6"/>
      <c r="C127" s="53">
        <f t="shared" si="97"/>
        <v>0</v>
      </c>
      <c r="D127" s="53">
        <f t="shared" si="97"/>
        <v>0</v>
      </c>
      <c r="E127" s="53">
        <f t="shared" si="97"/>
        <v>0</v>
      </c>
      <c r="F127" s="53">
        <f t="shared" si="97"/>
        <v>0</v>
      </c>
      <c r="G127" s="53">
        <f t="shared" si="97"/>
        <v>0</v>
      </c>
      <c r="H127" s="53">
        <f t="shared" si="97"/>
        <v>0</v>
      </c>
      <c r="I127" s="53">
        <f t="shared" si="97"/>
        <v>0</v>
      </c>
      <c r="J127" s="53">
        <f t="shared" si="97"/>
        <v>0</v>
      </c>
      <c r="K127" s="53">
        <f t="shared" si="97"/>
        <v>0</v>
      </c>
      <c r="L127" s="53">
        <f t="shared" si="97"/>
        <v>0</v>
      </c>
      <c r="M127" s="55">
        <f t="shared" si="98"/>
        <v>0</v>
      </c>
      <c r="N127" s="56">
        <f t="shared" si="99"/>
        <v>0</v>
      </c>
    </row>
    <row r="128" spans="2:14" s="3" customForma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 s="3" customFormat="1" x14ac:dyDescent="0.25">
      <c r="B129" s="6" t="s">
        <v>51</v>
      </c>
      <c r="C129" s="55">
        <f>+C121-C125</f>
        <v>0</v>
      </c>
      <c r="D129" s="55">
        <f t="shared" ref="D129:L129" si="100">+D121-D125</f>
        <v>0</v>
      </c>
      <c r="E129" s="55">
        <f t="shared" si="100"/>
        <v>49.080574038078112</v>
      </c>
      <c r="F129" s="55">
        <f t="shared" si="100"/>
        <v>229.09098909147099</v>
      </c>
      <c r="G129" s="55">
        <f t="shared" si="100"/>
        <v>451.82821349233541</v>
      </c>
      <c r="H129" s="55">
        <f t="shared" si="100"/>
        <v>575.64373830386887</v>
      </c>
      <c r="I129" s="55">
        <f t="shared" si="100"/>
        <v>732.84066228531583</v>
      </c>
      <c r="J129" s="55">
        <f t="shared" si="100"/>
        <v>863.10977644814955</v>
      </c>
      <c r="K129" s="55">
        <f t="shared" si="100"/>
        <v>1005.1114599259492</v>
      </c>
      <c r="L129" s="55">
        <f t="shared" si="100"/>
        <v>1093.294586414833</v>
      </c>
      <c r="M129" s="6"/>
    </row>
    <row r="130" spans="2:13" s="3" customFormat="1" x14ac:dyDescent="0.25">
      <c r="B130" s="6"/>
      <c r="C130" s="55">
        <f t="shared" ref="C130:L131" si="101">+C122-C126</f>
        <v>0</v>
      </c>
      <c r="D130" s="55">
        <f t="shared" si="101"/>
        <v>0</v>
      </c>
      <c r="E130" s="55">
        <f t="shared" si="101"/>
        <v>21.138595465222267</v>
      </c>
      <c r="F130" s="55">
        <f t="shared" si="101"/>
        <v>86.782703960893201</v>
      </c>
      <c r="G130" s="55">
        <f t="shared" si="101"/>
        <v>142.61662779415647</v>
      </c>
      <c r="H130" s="55">
        <f t="shared" si="101"/>
        <v>190.66072828165676</v>
      </c>
      <c r="I130" s="55">
        <f t="shared" si="101"/>
        <v>232.41936023919996</v>
      </c>
      <c r="J130" s="55">
        <f t="shared" si="101"/>
        <v>269.0351879302649</v>
      </c>
      <c r="K130" s="55">
        <f t="shared" si="101"/>
        <v>301.39136145872396</v>
      </c>
      <c r="L130" s="55">
        <f t="shared" si="101"/>
        <v>355.95543486988333</v>
      </c>
      <c r="M130" s="6"/>
    </row>
    <row r="131" spans="2:13" s="3" customFormat="1" x14ac:dyDescent="0.25">
      <c r="B131" s="6"/>
      <c r="C131" s="55">
        <f t="shared" si="101"/>
        <v>29.293985815132999</v>
      </c>
      <c r="D131" s="55">
        <f t="shared" si="101"/>
        <v>61.479963048439117</v>
      </c>
      <c r="E131" s="55">
        <f t="shared" si="101"/>
        <v>147.40434514476328</v>
      </c>
      <c r="F131" s="55">
        <f t="shared" si="101"/>
        <v>202.21103349807112</v>
      </c>
      <c r="G131" s="55">
        <f t="shared" si="101"/>
        <v>246.02215651226732</v>
      </c>
      <c r="H131" s="55">
        <f t="shared" si="101"/>
        <v>278.94210949627995</v>
      </c>
      <c r="I131" s="55">
        <f t="shared" si="101"/>
        <v>306.06071735578951</v>
      </c>
      <c r="J131" s="55">
        <f t="shared" si="101"/>
        <v>335.45573619680874</v>
      </c>
      <c r="K131" s="55">
        <f t="shared" si="101"/>
        <v>358.19485084885315</v>
      </c>
      <c r="L131" s="55">
        <f t="shared" si="101"/>
        <v>392.93510208359481</v>
      </c>
      <c r="M131" s="6"/>
    </row>
    <row r="132" spans="2:13" s="3" customFormat="1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 s="3" customFormat="1" x14ac:dyDescent="0.25">
      <c r="B133" s="6" t="s">
        <v>52</v>
      </c>
      <c r="C133" s="51" t="str">
        <f>IF(C129&gt;0,C73,"")</f>
        <v/>
      </c>
      <c r="D133" s="51" t="str">
        <f t="shared" ref="D133:L133" si="102">IF(D129&gt;0,D73,"")</f>
        <v/>
      </c>
      <c r="E133" s="51" t="str">
        <f t="shared" si="102"/>
        <v/>
      </c>
      <c r="F133" s="51" t="str">
        <f t="shared" si="102"/>
        <v/>
      </c>
      <c r="G133" s="51" t="str">
        <f t="shared" si="102"/>
        <v/>
      </c>
      <c r="H133" s="51" t="str">
        <f t="shared" si="102"/>
        <v/>
      </c>
      <c r="I133" s="51" t="str">
        <f t="shared" si="102"/>
        <v/>
      </c>
      <c r="J133" s="51" t="str">
        <f t="shared" si="102"/>
        <v/>
      </c>
      <c r="K133" s="51" t="str">
        <f t="shared" si="102"/>
        <v/>
      </c>
      <c r="L133" s="51" t="str">
        <f t="shared" si="102"/>
        <v/>
      </c>
      <c r="M133" s="51">
        <f>SUM(C133:L133)</f>
        <v>0</v>
      </c>
    </row>
    <row r="134" spans="2:13" s="3" customFormat="1" x14ac:dyDescent="0.25">
      <c r="B134" s="6"/>
      <c r="C134" s="51" t="str">
        <f>IF(C130&gt;0,C81,"")</f>
        <v/>
      </c>
      <c r="D134" s="51" t="str">
        <f t="shared" ref="D134:L134" si="103">IF(D130&gt;0,D81,"")</f>
        <v/>
      </c>
      <c r="E134" s="51" t="str">
        <f t="shared" si="103"/>
        <v/>
      </c>
      <c r="F134" s="51" t="str">
        <f t="shared" si="103"/>
        <v/>
      </c>
      <c r="G134" s="51" t="str">
        <f t="shared" si="103"/>
        <v/>
      </c>
      <c r="H134" s="51" t="str">
        <f t="shared" si="103"/>
        <v/>
      </c>
      <c r="I134" s="51" t="str">
        <f t="shared" si="103"/>
        <v/>
      </c>
      <c r="J134" s="51" t="str">
        <f t="shared" si="103"/>
        <v/>
      </c>
      <c r="K134" s="51" t="str">
        <f t="shared" si="103"/>
        <v/>
      </c>
      <c r="L134" s="51" t="str">
        <f t="shared" si="103"/>
        <v/>
      </c>
      <c r="M134" s="51">
        <f t="shared" ref="M134:M135" si="104">SUM(C134:L134)</f>
        <v>0</v>
      </c>
    </row>
    <row r="135" spans="2:13" s="3" customFormat="1" x14ac:dyDescent="0.25">
      <c r="B135" s="6"/>
      <c r="C135" s="51" t="str">
        <f>IF(C131&gt;0,C89,"")</f>
        <v/>
      </c>
      <c r="D135" s="51" t="str">
        <f t="shared" ref="D135:L135" si="105">IF(D131&gt;0,D89,"")</f>
        <v/>
      </c>
      <c r="E135" s="51" t="str">
        <f t="shared" si="105"/>
        <v/>
      </c>
      <c r="F135" s="51" t="str">
        <f t="shared" si="105"/>
        <v/>
      </c>
      <c r="G135" s="51" t="str">
        <f t="shared" si="105"/>
        <v/>
      </c>
      <c r="H135" s="51" t="str">
        <f t="shared" si="105"/>
        <v/>
      </c>
      <c r="I135" s="51" t="str">
        <f t="shared" si="105"/>
        <v/>
      </c>
      <c r="J135" s="51" t="str">
        <f t="shared" si="105"/>
        <v/>
      </c>
      <c r="K135" s="51" t="str">
        <f t="shared" si="105"/>
        <v/>
      </c>
      <c r="L135" s="51" t="str">
        <f t="shared" si="105"/>
        <v/>
      </c>
      <c r="M135" s="51">
        <f t="shared" si="104"/>
        <v>0</v>
      </c>
    </row>
    <row r="136" spans="2:13" s="3" customFormat="1" x14ac:dyDescent="0.25">
      <c r="B136" s="6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2:13" s="3" customFormat="1" x14ac:dyDescent="0.25">
      <c r="B137" s="6"/>
      <c r="C137" s="51" t="str">
        <f>IFERROR(C133/$M133,"")</f>
        <v/>
      </c>
      <c r="D137" s="51" t="str">
        <f t="shared" ref="D137:L137" si="106">IFERROR(D133/$M133,"")</f>
        <v/>
      </c>
      <c r="E137" s="51" t="str">
        <f t="shared" si="106"/>
        <v/>
      </c>
      <c r="F137" s="51" t="str">
        <f t="shared" si="106"/>
        <v/>
      </c>
      <c r="G137" s="51" t="str">
        <f t="shared" si="106"/>
        <v/>
      </c>
      <c r="H137" s="51" t="str">
        <f t="shared" si="106"/>
        <v/>
      </c>
      <c r="I137" s="51" t="str">
        <f t="shared" si="106"/>
        <v/>
      </c>
      <c r="J137" s="51" t="str">
        <f t="shared" si="106"/>
        <v/>
      </c>
      <c r="K137" s="51" t="str">
        <f t="shared" si="106"/>
        <v/>
      </c>
      <c r="L137" s="51" t="str">
        <f t="shared" si="106"/>
        <v/>
      </c>
      <c r="M137" s="51"/>
    </row>
    <row r="138" spans="2:13" s="3" customFormat="1" x14ac:dyDescent="0.25">
      <c r="B138" s="6"/>
      <c r="C138" s="51" t="str">
        <f t="shared" ref="C138:L139" si="107">IFERROR(C134/$M134,"")</f>
        <v/>
      </c>
      <c r="D138" s="51" t="str">
        <f t="shared" si="107"/>
        <v/>
      </c>
      <c r="E138" s="51" t="str">
        <f t="shared" si="107"/>
        <v/>
      </c>
      <c r="F138" s="51" t="str">
        <f t="shared" si="107"/>
        <v/>
      </c>
      <c r="G138" s="51" t="str">
        <f t="shared" si="107"/>
        <v/>
      </c>
      <c r="H138" s="51" t="str">
        <f t="shared" si="107"/>
        <v/>
      </c>
      <c r="I138" s="51" t="str">
        <f t="shared" si="107"/>
        <v/>
      </c>
      <c r="J138" s="51" t="str">
        <f t="shared" si="107"/>
        <v/>
      </c>
      <c r="K138" s="51" t="str">
        <f t="shared" si="107"/>
        <v/>
      </c>
      <c r="L138" s="51" t="str">
        <f t="shared" si="107"/>
        <v/>
      </c>
      <c r="M138" s="51"/>
    </row>
    <row r="139" spans="2:13" s="3" customFormat="1" x14ac:dyDescent="0.25">
      <c r="B139" s="6"/>
      <c r="C139" s="51" t="str">
        <f t="shared" si="107"/>
        <v/>
      </c>
      <c r="D139" s="51" t="str">
        <f t="shared" si="107"/>
        <v/>
      </c>
      <c r="E139" s="51" t="str">
        <f t="shared" si="107"/>
        <v/>
      </c>
      <c r="F139" s="51" t="str">
        <f t="shared" si="107"/>
        <v/>
      </c>
      <c r="G139" s="51" t="str">
        <f t="shared" si="107"/>
        <v/>
      </c>
      <c r="H139" s="51" t="str">
        <f t="shared" si="107"/>
        <v/>
      </c>
      <c r="I139" s="51" t="str">
        <f t="shared" si="107"/>
        <v/>
      </c>
      <c r="J139" s="51" t="str">
        <f t="shared" si="107"/>
        <v/>
      </c>
      <c r="K139" s="51" t="str">
        <f t="shared" si="107"/>
        <v/>
      </c>
      <c r="L139" s="51" t="str">
        <f t="shared" si="107"/>
        <v/>
      </c>
      <c r="M139" s="51"/>
    </row>
    <row r="140" spans="2:13" s="3" customFormat="1" x14ac:dyDescent="0.25">
      <c r="B140" s="6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3" customFormat="1" x14ac:dyDescent="0.25">
      <c r="B141" s="6" t="s">
        <v>67</v>
      </c>
      <c r="C141" s="51">
        <f>IFERROR(C137*$N125,0)</f>
        <v>0</v>
      </c>
      <c r="D141" s="51">
        <f t="shared" ref="D141:L141" si="108">IFERROR(D137*$N125,0)</f>
        <v>0</v>
      </c>
      <c r="E141" s="51">
        <f t="shared" si="108"/>
        <v>0</v>
      </c>
      <c r="F141" s="51">
        <f t="shared" si="108"/>
        <v>0</v>
      </c>
      <c r="G141" s="51">
        <f t="shared" si="108"/>
        <v>0</v>
      </c>
      <c r="H141" s="51">
        <f t="shared" si="108"/>
        <v>0</v>
      </c>
      <c r="I141" s="51">
        <f t="shared" si="108"/>
        <v>0</v>
      </c>
      <c r="J141" s="51">
        <f t="shared" si="108"/>
        <v>0</v>
      </c>
      <c r="K141" s="51">
        <f t="shared" si="108"/>
        <v>0</v>
      </c>
      <c r="L141" s="51">
        <f t="shared" si="108"/>
        <v>0</v>
      </c>
      <c r="M141" s="51"/>
    </row>
    <row r="142" spans="2:13" s="3" customFormat="1" x14ac:dyDescent="0.25">
      <c r="B142" s="6"/>
      <c r="C142" s="51">
        <f t="shared" ref="C142:L143" si="109">IFERROR(C138*$N126,0)</f>
        <v>0</v>
      </c>
      <c r="D142" s="51">
        <f t="shared" si="109"/>
        <v>0</v>
      </c>
      <c r="E142" s="51">
        <f t="shared" si="109"/>
        <v>0</v>
      </c>
      <c r="F142" s="51">
        <f t="shared" si="109"/>
        <v>0</v>
      </c>
      <c r="G142" s="51">
        <f t="shared" si="109"/>
        <v>0</v>
      </c>
      <c r="H142" s="51">
        <f t="shared" si="109"/>
        <v>0</v>
      </c>
      <c r="I142" s="51">
        <f t="shared" si="109"/>
        <v>0</v>
      </c>
      <c r="J142" s="51">
        <f t="shared" si="109"/>
        <v>0</v>
      </c>
      <c r="K142" s="51">
        <f t="shared" si="109"/>
        <v>0</v>
      </c>
      <c r="L142" s="51">
        <f t="shared" si="109"/>
        <v>0</v>
      </c>
      <c r="M142" s="51"/>
    </row>
    <row r="143" spans="2:13" s="3" customFormat="1" x14ac:dyDescent="0.25">
      <c r="B143" s="6"/>
      <c r="C143" s="51">
        <f t="shared" si="109"/>
        <v>0</v>
      </c>
      <c r="D143" s="51">
        <f t="shared" si="109"/>
        <v>0</v>
      </c>
      <c r="E143" s="51">
        <f t="shared" si="109"/>
        <v>0</v>
      </c>
      <c r="F143" s="51">
        <f t="shared" si="109"/>
        <v>0</v>
      </c>
      <c r="G143" s="51">
        <f t="shared" si="109"/>
        <v>0</v>
      </c>
      <c r="H143" s="51">
        <f t="shared" si="109"/>
        <v>0</v>
      </c>
      <c r="I143" s="51">
        <f t="shared" si="109"/>
        <v>0</v>
      </c>
      <c r="J143" s="51">
        <f t="shared" si="109"/>
        <v>0</v>
      </c>
      <c r="K143" s="51">
        <f t="shared" si="109"/>
        <v>0</v>
      </c>
      <c r="L143" s="51">
        <f t="shared" si="109"/>
        <v>0</v>
      </c>
      <c r="M143" s="51"/>
    </row>
    <row r="144" spans="2:13" s="3" customFormat="1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4" s="3" customFormat="1" x14ac:dyDescent="0.25">
      <c r="B145" s="6" t="s">
        <v>69</v>
      </c>
      <c r="C145" s="55">
        <f>MIN(C141,C129)</f>
        <v>0</v>
      </c>
      <c r="D145" s="55">
        <f t="shared" ref="D145:L145" si="110">MIN(D141,D129)</f>
        <v>0</v>
      </c>
      <c r="E145" s="55">
        <f t="shared" si="110"/>
        <v>0</v>
      </c>
      <c r="F145" s="55">
        <f t="shared" si="110"/>
        <v>0</v>
      </c>
      <c r="G145" s="55">
        <f t="shared" si="110"/>
        <v>0</v>
      </c>
      <c r="H145" s="55">
        <f t="shared" si="110"/>
        <v>0</v>
      </c>
      <c r="I145" s="55">
        <f t="shared" si="110"/>
        <v>0</v>
      </c>
      <c r="J145" s="55">
        <f t="shared" si="110"/>
        <v>0</v>
      </c>
      <c r="K145" s="55">
        <f t="shared" si="110"/>
        <v>0</v>
      </c>
      <c r="L145" s="55">
        <f t="shared" si="110"/>
        <v>0</v>
      </c>
      <c r="M145" s="6"/>
    </row>
    <row r="146" spans="2:14" s="3" customFormat="1" x14ac:dyDescent="0.25">
      <c r="B146" s="6"/>
      <c r="C146" s="55">
        <f t="shared" ref="C146:L147" si="111">MIN(C142,C130)</f>
        <v>0</v>
      </c>
      <c r="D146" s="55">
        <f t="shared" si="111"/>
        <v>0</v>
      </c>
      <c r="E146" s="55">
        <f t="shared" si="111"/>
        <v>0</v>
      </c>
      <c r="F146" s="55">
        <f t="shared" si="111"/>
        <v>0</v>
      </c>
      <c r="G146" s="55">
        <f t="shared" si="111"/>
        <v>0</v>
      </c>
      <c r="H146" s="55">
        <f t="shared" si="111"/>
        <v>0</v>
      </c>
      <c r="I146" s="55">
        <f t="shared" si="111"/>
        <v>0</v>
      </c>
      <c r="J146" s="55">
        <f t="shared" si="111"/>
        <v>0</v>
      </c>
      <c r="K146" s="55">
        <f t="shared" si="111"/>
        <v>0</v>
      </c>
      <c r="L146" s="55">
        <f t="shared" si="111"/>
        <v>0</v>
      </c>
      <c r="M146" s="6"/>
    </row>
    <row r="147" spans="2:14" s="3" customFormat="1" x14ac:dyDescent="0.25">
      <c r="B147" s="6"/>
      <c r="C147" s="55">
        <f t="shared" si="111"/>
        <v>0</v>
      </c>
      <c r="D147" s="55">
        <f t="shared" si="111"/>
        <v>0</v>
      </c>
      <c r="E147" s="55">
        <f t="shared" si="111"/>
        <v>0</v>
      </c>
      <c r="F147" s="55">
        <f t="shared" si="111"/>
        <v>0</v>
      </c>
      <c r="G147" s="55">
        <f t="shared" si="111"/>
        <v>0</v>
      </c>
      <c r="H147" s="55">
        <f t="shared" si="111"/>
        <v>0</v>
      </c>
      <c r="I147" s="55">
        <f t="shared" si="111"/>
        <v>0</v>
      </c>
      <c r="J147" s="55">
        <f t="shared" si="111"/>
        <v>0</v>
      </c>
      <c r="K147" s="55">
        <f t="shared" si="111"/>
        <v>0</v>
      </c>
      <c r="L147" s="55">
        <f t="shared" si="111"/>
        <v>0</v>
      </c>
      <c r="M147" s="6"/>
    </row>
    <row r="148" spans="2:14" s="3" customFormat="1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4" s="3" customFormat="1" x14ac:dyDescent="0.25">
      <c r="B149" s="6" t="s">
        <v>68</v>
      </c>
      <c r="C149" s="55">
        <f>ROUND(C173+C125+C106+C153,0)</f>
        <v>0</v>
      </c>
      <c r="D149" s="55">
        <f t="shared" ref="D149:L149" si="112">ROUND(D173+D125+D106+D153,0)</f>
        <v>0</v>
      </c>
      <c r="E149" s="55">
        <f t="shared" si="112"/>
        <v>0</v>
      </c>
      <c r="F149" s="55">
        <f t="shared" si="112"/>
        <v>0</v>
      </c>
      <c r="G149" s="55">
        <f t="shared" si="112"/>
        <v>0</v>
      </c>
      <c r="H149" s="55">
        <f t="shared" si="112"/>
        <v>0</v>
      </c>
      <c r="I149" s="55">
        <f t="shared" si="112"/>
        <v>0</v>
      </c>
      <c r="J149" s="55">
        <f t="shared" si="112"/>
        <v>0</v>
      </c>
      <c r="K149" s="55">
        <f t="shared" si="112"/>
        <v>0</v>
      </c>
      <c r="L149" s="55">
        <f t="shared" si="112"/>
        <v>0</v>
      </c>
      <c r="M149" s="6"/>
    </row>
    <row r="150" spans="2:14" s="3" customFormat="1" x14ac:dyDescent="0.25">
      <c r="B150" s="6"/>
      <c r="C150" s="55">
        <f t="shared" ref="C150:L151" si="113">ROUND(C174+C126+C107+C154,0)</f>
        <v>0</v>
      </c>
      <c r="D150" s="55">
        <f t="shared" si="113"/>
        <v>0</v>
      </c>
      <c r="E150" s="55">
        <f t="shared" si="113"/>
        <v>0</v>
      </c>
      <c r="F150" s="55">
        <f t="shared" si="113"/>
        <v>0</v>
      </c>
      <c r="G150" s="55">
        <f t="shared" si="113"/>
        <v>0</v>
      </c>
      <c r="H150" s="55">
        <f t="shared" si="113"/>
        <v>0</v>
      </c>
      <c r="I150" s="55">
        <f t="shared" si="113"/>
        <v>0</v>
      </c>
      <c r="J150" s="55">
        <f t="shared" si="113"/>
        <v>0</v>
      </c>
      <c r="K150" s="55">
        <f t="shared" si="113"/>
        <v>0</v>
      </c>
      <c r="L150" s="55">
        <f t="shared" si="113"/>
        <v>0</v>
      </c>
      <c r="M150" s="6"/>
    </row>
    <row r="151" spans="2:14" s="3" customFormat="1" x14ac:dyDescent="0.25">
      <c r="B151" s="6"/>
      <c r="C151" s="55">
        <f t="shared" si="113"/>
        <v>0</v>
      </c>
      <c r="D151" s="55">
        <f t="shared" si="113"/>
        <v>0</v>
      </c>
      <c r="E151" s="55">
        <f t="shared" si="113"/>
        <v>0</v>
      </c>
      <c r="F151" s="55">
        <f t="shared" si="113"/>
        <v>0</v>
      </c>
      <c r="G151" s="55">
        <f t="shared" si="113"/>
        <v>0</v>
      </c>
      <c r="H151" s="55">
        <f t="shared" si="113"/>
        <v>0</v>
      </c>
      <c r="I151" s="55">
        <f t="shared" si="113"/>
        <v>0</v>
      </c>
      <c r="J151" s="55">
        <f t="shared" si="113"/>
        <v>0</v>
      </c>
      <c r="K151" s="55">
        <f t="shared" si="113"/>
        <v>0</v>
      </c>
      <c r="L151" s="55">
        <f t="shared" si="113"/>
        <v>0</v>
      </c>
      <c r="M151" s="6"/>
    </row>
    <row r="152" spans="2:14" s="3" customFormat="1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4" s="3" customFormat="1" x14ac:dyDescent="0.25">
      <c r="C153" s="53">
        <f>IF(C145&gt;=C129,C145,0)</f>
        <v>0</v>
      </c>
      <c r="D153" s="53">
        <f t="shared" ref="D153:L153" si="114">IF(D145&gt;=D129,D145,0)</f>
        <v>0</v>
      </c>
      <c r="E153" s="53">
        <f t="shared" si="114"/>
        <v>0</v>
      </c>
      <c r="F153" s="53">
        <f t="shared" si="114"/>
        <v>0</v>
      </c>
      <c r="G153" s="53">
        <f t="shared" si="114"/>
        <v>0</v>
      </c>
      <c r="H153" s="53">
        <f t="shared" si="114"/>
        <v>0</v>
      </c>
      <c r="I153" s="53">
        <f t="shared" si="114"/>
        <v>0</v>
      </c>
      <c r="J153" s="53">
        <f t="shared" si="114"/>
        <v>0</v>
      </c>
      <c r="K153" s="53">
        <f t="shared" si="114"/>
        <v>0</v>
      </c>
      <c r="L153" s="53">
        <f t="shared" si="114"/>
        <v>0</v>
      </c>
      <c r="M153" s="55">
        <f>SUM(C153:L153)</f>
        <v>0</v>
      </c>
      <c r="N153" s="56">
        <f>+N125-M153</f>
        <v>0</v>
      </c>
    </row>
    <row r="154" spans="2:14" s="3" customFormat="1" x14ac:dyDescent="0.25">
      <c r="B154" s="6"/>
      <c r="C154" s="53">
        <f t="shared" ref="C154:L155" si="115">IF(C146&gt;=C130,C146,0)</f>
        <v>0</v>
      </c>
      <c r="D154" s="53">
        <f t="shared" si="115"/>
        <v>0</v>
      </c>
      <c r="E154" s="53">
        <f t="shared" si="115"/>
        <v>0</v>
      </c>
      <c r="F154" s="53">
        <f t="shared" si="115"/>
        <v>0</v>
      </c>
      <c r="G154" s="53">
        <f t="shared" si="115"/>
        <v>0</v>
      </c>
      <c r="H154" s="53">
        <f t="shared" si="115"/>
        <v>0</v>
      </c>
      <c r="I154" s="53">
        <f t="shared" si="115"/>
        <v>0</v>
      </c>
      <c r="J154" s="53">
        <f t="shared" si="115"/>
        <v>0</v>
      </c>
      <c r="K154" s="53">
        <f t="shared" si="115"/>
        <v>0</v>
      </c>
      <c r="L154" s="53">
        <f t="shared" si="115"/>
        <v>0</v>
      </c>
      <c r="M154" s="55">
        <f t="shared" ref="M154:M155" si="116">SUM(C154:L154)</f>
        <v>0</v>
      </c>
      <c r="N154" s="56">
        <f t="shared" ref="N154:N155" si="117">+N126-M154</f>
        <v>0</v>
      </c>
    </row>
    <row r="155" spans="2:14" s="3" customFormat="1" x14ac:dyDescent="0.25">
      <c r="B155" s="6"/>
      <c r="C155" s="53">
        <f t="shared" si="115"/>
        <v>0</v>
      </c>
      <c r="D155" s="53">
        <f t="shared" si="115"/>
        <v>0</v>
      </c>
      <c r="E155" s="53">
        <f t="shared" si="115"/>
        <v>0</v>
      </c>
      <c r="F155" s="53">
        <f t="shared" si="115"/>
        <v>0</v>
      </c>
      <c r="G155" s="53">
        <f t="shared" si="115"/>
        <v>0</v>
      </c>
      <c r="H155" s="53">
        <f t="shared" si="115"/>
        <v>0</v>
      </c>
      <c r="I155" s="53">
        <f t="shared" si="115"/>
        <v>0</v>
      </c>
      <c r="J155" s="53">
        <f t="shared" si="115"/>
        <v>0</v>
      </c>
      <c r="K155" s="53">
        <f t="shared" si="115"/>
        <v>0</v>
      </c>
      <c r="L155" s="53">
        <f t="shared" si="115"/>
        <v>0</v>
      </c>
      <c r="M155" s="55">
        <f t="shared" si="116"/>
        <v>0</v>
      </c>
      <c r="N155" s="56">
        <f t="shared" si="117"/>
        <v>0</v>
      </c>
    </row>
    <row r="156" spans="2:14" s="3" customFormat="1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4" s="3" customFormat="1" x14ac:dyDescent="0.25">
      <c r="B157" s="6" t="s">
        <v>66</v>
      </c>
      <c r="C157" s="55">
        <f>+C129-C153</f>
        <v>0</v>
      </c>
      <c r="D157" s="55">
        <f t="shared" ref="D157:L157" si="118">+D129-D153</f>
        <v>0</v>
      </c>
      <c r="E157" s="55">
        <f t="shared" si="118"/>
        <v>49.080574038078112</v>
      </c>
      <c r="F157" s="55">
        <f t="shared" si="118"/>
        <v>229.09098909147099</v>
      </c>
      <c r="G157" s="55">
        <f t="shared" si="118"/>
        <v>451.82821349233541</v>
      </c>
      <c r="H157" s="55">
        <f t="shared" si="118"/>
        <v>575.64373830386887</v>
      </c>
      <c r="I157" s="55">
        <f t="shared" si="118"/>
        <v>732.84066228531583</v>
      </c>
      <c r="J157" s="55">
        <f t="shared" si="118"/>
        <v>863.10977644814955</v>
      </c>
      <c r="K157" s="55">
        <f t="shared" si="118"/>
        <v>1005.1114599259492</v>
      </c>
      <c r="L157" s="55">
        <f t="shared" si="118"/>
        <v>1093.294586414833</v>
      </c>
      <c r="M157" s="6"/>
    </row>
    <row r="158" spans="2:14" s="3" customFormat="1" x14ac:dyDescent="0.25">
      <c r="B158" s="6"/>
      <c r="C158" s="55">
        <f t="shared" ref="C158:L159" si="119">+C130-C154</f>
        <v>0</v>
      </c>
      <c r="D158" s="55">
        <f t="shared" si="119"/>
        <v>0</v>
      </c>
      <c r="E158" s="55">
        <f t="shared" si="119"/>
        <v>21.138595465222267</v>
      </c>
      <c r="F158" s="55">
        <f t="shared" si="119"/>
        <v>86.782703960893201</v>
      </c>
      <c r="G158" s="55">
        <f t="shared" si="119"/>
        <v>142.61662779415647</v>
      </c>
      <c r="H158" s="55">
        <f t="shared" si="119"/>
        <v>190.66072828165676</v>
      </c>
      <c r="I158" s="55">
        <f t="shared" si="119"/>
        <v>232.41936023919996</v>
      </c>
      <c r="J158" s="55">
        <f t="shared" si="119"/>
        <v>269.0351879302649</v>
      </c>
      <c r="K158" s="55">
        <f t="shared" si="119"/>
        <v>301.39136145872396</v>
      </c>
      <c r="L158" s="55">
        <f t="shared" si="119"/>
        <v>355.95543486988333</v>
      </c>
      <c r="M158" s="6"/>
    </row>
    <row r="159" spans="2:14" s="3" customFormat="1" x14ac:dyDescent="0.25">
      <c r="B159" s="6"/>
      <c r="C159" s="55">
        <f t="shared" si="119"/>
        <v>29.293985815132999</v>
      </c>
      <c r="D159" s="55">
        <f t="shared" si="119"/>
        <v>61.479963048439117</v>
      </c>
      <c r="E159" s="55">
        <f t="shared" si="119"/>
        <v>147.40434514476328</v>
      </c>
      <c r="F159" s="55">
        <f t="shared" si="119"/>
        <v>202.21103349807112</v>
      </c>
      <c r="G159" s="55">
        <f t="shared" si="119"/>
        <v>246.02215651226732</v>
      </c>
      <c r="H159" s="55">
        <f t="shared" si="119"/>
        <v>278.94210949627995</v>
      </c>
      <c r="I159" s="55">
        <f t="shared" si="119"/>
        <v>306.06071735578951</v>
      </c>
      <c r="J159" s="55">
        <f t="shared" si="119"/>
        <v>335.45573619680874</v>
      </c>
      <c r="K159" s="55">
        <f t="shared" si="119"/>
        <v>358.19485084885315</v>
      </c>
      <c r="L159" s="55">
        <f t="shared" si="119"/>
        <v>392.93510208359481</v>
      </c>
      <c r="M159" s="6"/>
    </row>
    <row r="160" spans="2:14" s="3" customFormat="1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 s="3" customFormat="1" x14ac:dyDescent="0.25">
      <c r="B161" s="6" t="s">
        <v>52</v>
      </c>
      <c r="C161" s="57" t="str">
        <f>IF(C157&gt;0,C73,"")</f>
        <v/>
      </c>
      <c r="D161" s="57" t="str">
        <f t="shared" ref="D161:L161" si="120">IF(D157&gt;0,D73,"")</f>
        <v/>
      </c>
      <c r="E161" s="57" t="str">
        <f t="shared" si="120"/>
        <v/>
      </c>
      <c r="F161" s="57" t="str">
        <f t="shared" si="120"/>
        <v/>
      </c>
      <c r="G161" s="57" t="str">
        <f t="shared" si="120"/>
        <v/>
      </c>
      <c r="H161" s="57" t="str">
        <f t="shared" si="120"/>
        <v/>
      </c>
      <c r="I161" s="57" t="str">
        <f t="shared" si="120"/>
        <v/>
      </c>
      <c r="J161" s="57" t="str">
        <f t="shared" si="120"/>
        <v/>
      </c>
      <c r="K161" s="57" t="str">
        <f t="shared" si="120"/>
        <v/>
      </c>
      <c r="L161" s="57" t="str">
        <f t="shared" si="120"/>
        <v/>
      </c>
      <c r="M161" s="58">
        <f>SUM(C161:L161)</f>
        <v>0</v>
      </c>
    </row>
    <row r="162" spans="2:13" s="3" customFormat="1" x14ac:dyDescent="0.25">
      <c r="B162" s="6"/>
      <c r="C162" s="57" t="str">
        <f>IF(C158&gt;0,C81,"")</f>
        <v/>
      </c>
      <c r="D162" s="57" t="str">
        <f t="shared" ref="D162:L162" si="121">IF(D158&gt;0,D81,"")</f>
        <v/>
      </c>
      <c r="E162" s="57" t="str">
        <f t="shared" si="121"/>
        <v/>
      </c>
      <c r="F162" s="57" t="str">
        <f t="shared" si="121"/>
        <v/>
      </c>
      <c r="G162" s="57" t="str">
        <f t="shared" si="121"/>
        <v/>
      </c>
      <c r="H162" s="57" t="str">
        <f t="shared" si="121"/>
        <v/>
      </c>
      <c r="I162" s="57" t="str">
        <f t="shared" si="121"/>
        <v/>
      </c>
      <c r="J162" s="57" t="str">
        <f t="shared" si="121"/>
        <v/>
      </c>
      <c r="K162" s="57" t="str">
        <f t="shared" si="121"/>
        <v/>
      </c>
      <c r="L162" s="57" t="str">
        <f t="shared" si="121"/>
        <v/>
      </c>
      <c r="M162" s="58">
        <f t="shared" ref="M162:M163" si="122">SUM(C162:L162)</f>
        <v>0</v>
      </c>
    </row>
    <row r="163" spans="2:13" s="3" customFormat="1" x14ac:dyDescent="0.25">
      <c r="B163" s="6"/>
      <c r="C163" s="57" t="str">
        <f>IF(C159&gt;0,C89,"")</f>
        <v/>
      </c>
      <c r="D163" s="57" t="str">
        <f t="shared" ref="D163:L163" si="123">IF(D159&gt;0,D89,"")</f>
        <v/>
      </c>
      <c r="E163" s="57" t="str">
        <f t="shared" si="123"/>
        <v/>
      </c>
      <c r="F163" s="57" t="str">
        <f t="shared" si="123"/>
        <v/>
      </c>
      <c r="G163" s="57" t="str">
        <f t="shared" si="123"/>
        <v/>
      </c>
      <c r="H163" s="57" t="str">
        <f t="shared" si="123"/>
        <v/>
      </c>
      <c r="I163" s="57" t="str">
        <f t="shared" si="123"/>
        <v/>
      </c>
      <c r="J163" s="57" t="str">
        <f t="shared" si="123"/>
        <v/>
      </c>
      <c r="K163" s="57" t="str">
        <f t="shared" si="123"/>
        <v/>
      </c>
      <c r="L163" s="57" t="str">
        <f t="shared" si="123"/>
        <v/>
      </c>
      <c r="M163" s="58">
        <f t="shared" si="122"/>
        <v>0</v>
      </c>
    </row>
    <row r="164" spans="2:13" s="3" customFormat="1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 s="3" customFormat="1" x14ac:dyDescent="0.25">
      <c r="B165" s="6"/>
      <c r="C165" s="51" t="str">
        <f>IFERROR(C161/$M161,"")</f>
        <v/>
      </c>
      <c r="D165" s="51" t="str">
        <f t="shared" ref="D165:L165" si="124">IFERROR(D161/$M161,"")</f>
        <v/>
      </c>
      <c r="E165" s="51" t="str">
        <f t="shared" si="124"/>
        <v/>
      </c>
      <c r="F165" s="51" t="str">
        <f t="shared" si="124"/>
        <v/>
      </c>
      <c r="G165" s="51" t="str">
        <f t="shared" si="124"/>
        <v/>
      </c>
      <c r="H165" s="51" t="str">
        <f t="shared" si="124"/>
        <v/>
      </c>
      <c r="I165" s="51" t="str">
        <f t="shared" si="124"/>
        <v/>
      </c>
      <c r="J165" s="51" t="str">
        <f t="shared" si="124"/>
        <v/>
      </c>
      <c r="K165" s="51" t="str">
        <f t="shared" si="124"/>
        <v/>
      </c>
      <c r="L165" s="51" t="str">
        <f t="shared" si="124"/>
        <v/>
      </c>
      <c r="M165" s="6"/>
    </row>
    <row r="166" spans="2:13" s="3" customFormat="1" x14ac:dyDescent="0.25">
      <c r="B166" s="6"/>
      <c r="C166" s="51" t="str">
        <f t="shared" ref="C166:L167" si="125">IFERROR(C162/$M162,"")</f>
        <v/>
      </c>
      <c r="D166" s="51" t="str">
        <f t="shared" si="125"/>
        <v/>
      </c>
      <c r="E166" s="51" t="str">
        <f t="shared" si="125"/>
        <v/>
      </c>
      <c r="F166" s="51" t="str">
        <f t="shared" si="125"/>
        <v/>
      </c>
      <c r="G166" s="51" t="str">
        <f t="shared" si="125"/>
        <v/>
      </c>
      <c r="H166" s="51" t="str">
        <f t="shared" si="125"/>
        <v/>
      </c>
      <c r="I166" s="51" t="str">
        <f t="shared" si="125"/>
        <v/>
      </c>
      <c r="J166" s="51" t="str">
        <f t="shared" si="125"/>
        <v/>
      </c>
      <c r="K166" s="51" t="str">
        <f t="shared" si="125"/>
        <v/>
      </c>
      <c r="L166" s="51" t="str">
        <f t="shared" si="125"/>
        <v/>
      </c>
      <c r="M166" s="6"/>
    </row>
    <row r="167" spans="2:13" s="3" customFormat="1" x14ac:dyDescent="0.25">
      <c r="B167" s="6"/>
      <c r="C167" s="51" t="str">
        <f t="shared" si="125"/>
        <v/>
      </c>
      <c r="D167" s="51" t="str">
        <f t="shared" si="125"/>
        <v/>
      </c>
      <c r="E167" s="51" t="str">
        <f t="shared" si="125"/>
        <v/>
      </c>
      <c r="F167" s="51" t="str">
        <f t="shared" si="125"/>
        <v/>
      </c>
      <c r="G167" s="51" t="str">
        <f t="shared" si="125"/>
        <v/>
      </c>
      <c r="H167" s="51" t="str">
        <f t="shared" si="125"/>
        <v/>
      </c>
      <c r="I167" s="51" t="str">
        <f t="shared" si="125"/>
        <v/>
      </c>
      <c r="J167" s="51" t="str">
        <f t="shared" si="125"/>
        <v/>
      </c>
      <c r="K167" s="51" t="str">
        <f t="shared" si="125"/>
        <v/>
      </c>
      <c r="L167" s="51" t="str">
        <f t="shared" si="125"/>
        <v/>
      </c>
      <c r="M167" s="6"/>
    </row>
    <row r="168" spans="2:13" s="3" customForma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 s="3" customFormat="1" x14ac:dyDescent="0.25">
      <c r="B169" s="6" t="s">
        <v>70</v>
      </c>
      <c r="C169" s="52">
        <f>IFERROR(C165*$N153,0)</f>
        <v>0</v>
      </c>
      <c r="D169" s="52">
        <f t="shared" ref="D169:L169" si="126">IFERROR(D165*$N153,0)</f>
        <v>0</v>
      </c>
      <c r="E169" s="52">
        <f t="shared" si="126"/>
        <v>0</v>
      </c>
      <c r="F169" s="52">
        <f t="shared" si="126"/>
        <v>0</v>
      </c>
      <c r="G169" s="52">
        <f t="shared" si="126"/>
        <v>0</v>
      </c>
      <c r="H169" s="52">
        <f t="shared" si="126"/>
        <v>0</v>
      </c>
      <c r="I169" s="52">
        <f t="shared" si="126"/>
        <v>0</v>
      </c>
      <c r="J169" s="52">
        <f t="shared" si="126"/>
        <v>0</v>
      </c>
      <c r="K169" s="52">
        <f t="shared" si="126"/>
        <v>0</v>
      </c>
      <c r="L169" s="52">
        <f t="shared" si="126"/>
        <v>0</v>
      </c>
      <c r="M169" s="6"/>
    </row>
    <row r="170" spans="2:13" s="3" customFormat="1" x14ac:dyDescent="0.25">
      <c r="B170" s="6"/>
      <c r="C170" s="52">
        <f t="shared" ref="C170:L171" si="127">IFERROR(C166*$N154,0)</f>
        <v>0</v>
      </c>
      <c r="D170" s="52">
        <f t="shared" si="127"/>
        <v>0</v>
      </c>
      <c r="E170" s="52">
        <f t="shared" si="127"/>
        <v>0</v>
      </c>
      <c r="F170" s="52">
        <f t="shared" si="127"/>
        <v>0</v>
      </c>
      <c r="G170" s="52">
        <f t="shared" si="127"/>
        <v>0</v>
      </c>
      <c r="H170" s="52">
        <f t="shared" si="127"/>
        <v>0</v>
      </c>
      <c r="I170" s="52">
        <f t="shared" si="127"/>
        <v>0</v>
      </c>
      <c r="J170" s="52">
        <f t="shared" si="127"/>
        <v>0</v>
      </c>
      <c r="K170" s="52">
        <f t="shared" si="127"/>
        <v>0</v>
      </c>
      <c r="L170" s="52">
        <f t="shared" si="127"/>
        <v>0</v>
      </c>
      <c r="M170" s="6"/>
    </row>
    <row r="171" spans="2:13" s="3" customFormat="1" x14ac:dyDescent="0.25">
      <c r="B171" s="6"/>
      <c r="C171" s="52">
        <f t="shared" si="127"/>
        <v>0</v>
      </c>
      <c r="D171" s="52">
        <f t="shared" si="127"/>
        <v>0</v>
      </c>
      <c r="E171" s="52">
        <f t="shared" si="127"/>
        <v>0</v>
      </c>
      <c r="F171" s="52">
        <f t="shared" si="127"/>
        <v>0</v>
      </c>
      <c r="G171" s="52">
        <f t="shared" si="127"/>
        <v>0</v>
      </c>
      <c r="H171" s="52">
        <f t="shared" si="127"/>
        <v>0</v>
      </c>
      <c r="I171" s="52">
        <f t="shared" si="127"/>
        <v>0</v>
      </c>
      <c r="J171" s="52">
        <f t="shared" si="127"/>
        <v>0</v>
      </c>
      <c r="K171" s="52">
        <f t="shared" si="127"/>
        <v>0</v>
      </c>
      <c r="L171" s="52">
        <f t="shared" si="127"/>
        <v>0</v>
      </c>
      <c r="M171" s="6"/>
    </row>
    <row r="172" spans="2:13" s="3" customForma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 s="3" customFormat="1" x14ac:dyDescent="0.25">
      <c r="B173" s="6"/>
      <c r="C173" s="52">
        <f>MIN(C169,C157)</f>
        <v>0</v>
      </c>
      <c r="D173" s="52">
        <f t="shared" ref="D173:L173" si="128">MIN(D169,D157)</f>
        <v>0</v>
      </c>
      <c r="E173" s="52">
        <f t="shared" si="128"/>
        <v>0</v>
      </c>
      <c r="F173" s="52">
        <f t="shared" si="128"/>
        <v>0</v>
      </c>
      <c r="G173" s="52">
        <f t="shared" si="128"/>
        <v>0</v>
      </c>
      <c r="H173" s="52">
        <f t="shared" si="128"/>
        <v>0</v>
      </c>
      <c r="I173" s="52">
        <f t="shared" si="128"/>
        <v>0</v>
      </c>
      <c r="J173" s="52">
        <f t="shared" si="128"/>
        <v>0</v>
      </c>
      <c r="K173" s="52">
        <f t="shared" si="128"/>
        <v>0</v>
      </c>
      <c r="L173" s="52">
        <f t="shared" si="128"/>
        <v>0</v>
      </c>
      <c r="M173" s="6"/>
    </row>
    <row r="174" spans="2:13" s="3" customFormat="1" x14ac:dyDescent="0.25">
      <c r="B174" s="6"/>
      <c r="C174" s="52">
        <f t="shared" ref="C174:L175" si="129">MIN(C170,C158)</f>
        <v>0</v>
      </c>
      <c r="D174" s="52">
        <f t="shared" si="129"/>
        <v>0</v>
      </c>
      <c r="E174" s="52">
        <f t="shared" si="129"/>
        <v>0</v>
      </c>
      <c r="F174" s="52">
        <f t="shared" si="129"/>
        <v>0</v>
      </c>
      <c r="G174" s="52">
        <f t="shared" si="129"/>
        <v>0</v>
      </c>
      <c r="H174" s="52">
        <f t="shared" si="129"/>
        <v>0</v>
      </c>
      <c r="I174" s="52">
        <f t="shared" si="129"/>
        <v>0</v>
      </c>
      <c r="J174" s="52">
        <f t="shared" si="129"/>
        <v>0</v>
      </c>
      <c r="K174" s="52">
        <f t="shared" si="129"/>
        <v>0</v>
      </c>
      <c r="L174" s="52">
        <f t="shared" si="129"/>
        <v>0</v>
      </c>
      <c r="M174" s="6"/>
    </row>
    <row r="175" spans="2:13" s="3" customFormat="1" x14ac:dyDescent="0.25">
      <c r="B175" s="6"/>
      <c r="C175" s="52">
        <f t="shared" si="129"/>
        <v>0</v>
      </c>
      <c r="D175" s="52">
        <f t="shared" si="129"/>
        <v>0</v>
      </c>
      <c r="E175" s="52">
        <f t="shared" si="129"/>
        <v>0</v>
      </c>
      <c r="F175" s="52">
        <f t="shared" si="129"/>
        <v>0</v>
      </c>
      <c r="G175" s="52">
        <f t="shared" si="129"/>
        <v>0</v>
      </c>
      <c r="H175" s="52">
        <f t="shared" si="129"/>
        <v>0</v>
      </c>
      <c r="I175" s="52">
        <f t="shared" si="129"/>
        <v>0</v>
      </c>
      <c r="J175" s="52">
        <f t="shared" si="129"/>
        <v>0</v>
      </c>
      <c r="K175" s="52">
        <f t="shared" si="129"/>
        <v>0</v>
      </c>
      <c r="L175" s="52">
        <f t="shared" si="129"/>
        <v>0</v>
      </c>
      <c r="M175" s="6"/>
    </row>
    <row r="176" spans="2:13" s="3" customForma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3" customFormat="1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 s="3" customFormat="1" x14ac:dyDescent="0.25">
      <c r="B178" s="7" t="s">
        <v>120</v>
      </c>
      <c r="C178" s="7" t="s">
        <v>121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 s="3" customFormat="1" x14ac:dyDescent="0.25">
      <c r="B179" s="77">
        <f>+M36</f>
        <v>0</v>
      </c>
      <c r="C179" s="52" t="str">
        <f>+C74</f>
        <v/>
      </c>
      <c r="D179" s="52" t="str">
        <f t="shared" ref="D179:L179" si="130">+D74</f>
        <v/>
      </c>
      <c r="E179" s="52" t="str">
        <f t="shared" si="130"/>
        <v/>
      </c>
      <c r="F179" s="52" t="str">
        <f t="shared" si="130"/>
        <v/>
      </c>
      <c r="G179" s="52" t="str">
        <f t="shared" si="130"/>
        <v/>
      </c>
      <c r="H179" s="52" t="str">
        <f t="shared" si="130"/>
        <v/>
      </c>
      <c r="I179" s="52" t="str">
        <f t="shared" si="130"/>
        <v/>
      </c>
      <c r="J179" s="52" t="str">
        <f t="shared" si="130"/>
        <v/>
      </c>
      <c r="K179" s="52" t="str">
        <f t="shared" si="130"/>
        <v/>
      </c>
      <c r="L179" s="52" t="str">
        <f t="shared" si="130"/>
        <v/>
      </c>
      <c r="M179" s="52">
        <f>SUM(C179:L179)</f>
        <v>0</v>
      </c>
    </row>
    <row r="180" spans="2:13" s="3" customFormat="1" x14ac:dyDescent="0.25">
      <c r="B180" s="77">
        <f t="shared" ref="B180:B181" si="131">+M37</f>
        <v>0</v>
      </c>
      <c r="C180" s="52" t="str">
        <f>+C82</f>
        <v/>
      </c>
      <c r="D180" s="52" t="str">
        <f t="shared" ref="D180:L180" si="132">+D82</f>
        <v/>
      </c>
      <c r="E180" s="52" t="str">
        <f t="shared" si="132"/>
        <v/>
      </c>
      <c r="F180" s="52" t="str">
        <f t="shared" si="132"/>
        <v/>
      </c>
      <c r="G180" s="52" t="str">
        <f t="shared" si="132"/>
        <v/>
      </c>
      <c r="H180" s="52" t="str">
        <f t="shared" si="132"/>
        <v/>
      </c>
      <c r="I180" s="52" t="str">
        <f t="shared" si="132"/>
        <v/>
      </c>
      <c r="J180" s="52" t="str">
        <f t="shared" si="132"/>
        <v/>
      </c>
      <c r="K180" s="52" t="str">
        <f t="shared" si="132"/>
        <v/>
      </c>
      <c r="L180" s="52" t="str">
        <f t="shared" si="132"/>
        <v/>
      </c>
      <c r="M180" s="52">
        <f t="shared" ref="M180:M181" si="133">SUM(C180:L180)</f>
        <v>0</v>
      </c>
    </row>
    <row r="181" spans="2:13" s="3" customFormat="1" x14ac:dyDescent="0.25">
      <c r="B181" s="77">
        <f t="shared" si="131"/>
        <v>0</v>
      </c>
      <c r="C181" s="52" t="str">
        <f>+C90</f>
        <v/>
      </c>
      <c r="D181" s="52" t="str">
        <f t="shared" ref="D181:L181" si="134">+D90</f>
        <v/>
      </c>
      <c r="E181" s="52" t="str">
        <f t="shared" si="134"/>
        <v/>
      </c>
      <c r="F181" s="52" t="str">
        <f t="shared" si="134"/>
        <v/>
      </c>
      <c r="G181" s="52" t="str">
        <f t="shared" si="134"/>
        <v/>
      </c>
      <c r="H181" s="52" t="str">
        <f t="shared" si="134"/>
        <v/>
      </c>
      <c r="I181" s="52" t="str">
        <f t="shared" si="134"/>
        <v/>
      </c>
      <c r="J181" s="52" t="str">
        <f t="shared" si="134"/>
        <v/>
      </c>
      <c r="K181" s="52" t="str">
        <f t="shared" si="134"/>
        <v/>
      </c>
      <c r="L181" s="52" t="str">
        <f t="shared" si="134"/>
        <v/>
      </c>
      <c r="M181" s="52">
        <f t="shared" si="133"/>
        <v>0</v>
      </c>
    </row>
    <row r="182" spans="2:13" s="3" customFormat="1" x14ac:dyDescent="0.25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 s="3" customFormat="1" x14ac:dyDescent="0.25">
      <c r="B183" s="7" t="s">
        <v>122</v>
      </c>
      <c r="C183" s="53">
        <f>+IFERROR(C179*$B179,0)</f>
        <v>0</v>
      </c>
      <c r="D183" s="53">
        <f t="shared" ref="D183:L183" si="135">+IFERROR(D179*$B179,0)</f>
        <v>0</v>
      </c>
      <c r="E183" s="53">
        <f t="shared" si="135"/>
        <v>0</v>
      </c>
      <c r="F183" s="53">
        <f t="shared" si="135"/>
        <v>0</v>
      </c>
      <c r="G183" s="53">
        <f t="shared" si="135"/>
        <v>0</v>
      </c>
      <c r="H183" s="53">
        <f t="shared" si="135"/>
        <v>0</v>
      </c>
      <c r="I183" s="53">
        <f t="shared" si="135"/>
        <v>0</v>
      </c>
      <c r="J183" s="53">
        <f t="shared" si="135"/>
        <v>0</v>
      </c>
      <c r="K183" s="53">
        <f t="shared" si="135"/>
        <v>0</v>
      </c>
      <c r="L183" s="53">
        <f t="shared" si="135"/>
        <v>0</v>
      </c>
      <c r="M183" s="55">
        <f>SUM(C183:L183)</f>
        <v>0</v>
      </c>
    </row>
    <row r="184" spans="2:13" s="3" customFormat="1" x14ac:dyDescent="0.25">
      <c r="B184" s="6"/>
      <c r="C184" s="53">
        <f t="shared" ref="C184:L185" si="136">+IFERROR(C180*$B180,0)</f>
        <v>0</v>
      </c>
      <c r="D184" s="53">
        <f t="shared" si="136"/>
        <v>0</v>
      </c>
      <c r="E184" s="53">
        <f t="shared" si="136"/>
        <v>0</v>
      </c>
      <c r="F184" s="53">
        <f t="shared" si="136"/>
        <v>0</v>
      </c>
      <c r="G184" s="53">
        <f t="shared" si="136"/>
        <v>0</v>
      </c>
      <c r="H184" s="53">
        <f t="shared" si="136"/>
        <v>0</v>
      </c>
      <c r="I184" s="53">
        <f t="shared" si="136"/>
        <v>0</v>
      </c>
      <c r="J184" s="53">
        <f t="shared" si="136"/>
        <v>0</v>
      </c>
      <c r="K184" s="53">
        <f t="shared" si="136"/>
        <v>0</v>
      </c>
      <c r="L184" s="53">
        <f t="shared" si="136"/>
        <v>0</v>
      </c>
      <c r="M184" s="55">
        <f t="shared" ref="M184:M185" si="137">SUM(C184:L184)</f>
        <v>0</v>
      </c>
    </row>
    <row r="185" spans="2:13" s="3" customFormat="1" x14ac:dyDescent="0.25">
      <c r="B185" s="6"/>
      <c r="C185" s="53">
        <f t="shared" si="136"/>
        <v>0</v>
      </c>
      <c r="D185" s="53">
        <f t="shared" si="136"/>
        <v>0</v>
      </c>
      <c r="E185" s="53">
        <f t="shared" si="136"/>
        <v>0</v>
      </c>
      <c r="F185" s="53">
        <f t="shared" si="136"/>
        <v>0</v>
      </c>
      <c r="G185" s="53">
        <f t="shared" si="136"/>
        <v>0</v>
      </c>
      <c r="H185" s="53">
        <f t="shared" si="136"/>
        <v>0</v>
      </c>
      <c r="I185" s="53">
        <f t="shared" si="136"/>
        <v>0</v>
      </c>
      <c r="J185" s="53">
        <f t="shared" si="136"/>
        <v>0</v>
      </c>
      <c r="K185" s="53">
        <f t="shared" si="136"/>
        <v>0</v>
      </c>
      <c r="L185" s="53">
        <f t="shared" si="136"/>
        <v>0</v>
      </c>
      <c r="M185" s="55">
        <f t="shared" si="137"/>
        <v>0</v>
      </c>
    </row>
    <row r="186" spans="2:13" s="3" customFormat="1" x14ac:dyDescent="0.25">
      <c r="B186" s="7" t="s">
        <v>124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 s="3" customFormat="1" x14ac:dyDescent="0.25">
      <c r="B187" s="53">
        <f>+B179-M187</f>
        <v>0</v>
      </c>
      <c r="C187" s="55">
        <f>MIN(C183,C16)</f>
        <v>0</v>
      </c>
      <c r="D187" s="55">
        <f t="shared" ref="D187:L187" si="138">MIN(D183,D16)</f>
        <v>0</v>
      </c>
      <c r="E187" s="55">
        <f t="shared" si="138"/>
        <v>0</v>
      </c>
      <c r="F187" s="55">
        <f t="shared" si="138"/>
        <v>0</v>
      </c>
      <c r="G187" s="55">
        <f t="shared" si="138"/>
        <v>0</v>
      </c>
      <c r="H187" s="55">
        <f t="shared" si="138"/>
        <v>0</v>
      </c>
      <c r="I187" s="55">
        <f t="shared" si="138"/>
        <v>0</v>
      </c>
      <c r="J187" s="55">
        <f t="shared" si="138"/>
        <v>0</v>
      </c>
      <c r="K187" s="55">
        <f t="shared" si="138"/>
        <v>0</v>
      </c>
      <c r="L187" s="55">
        <f t="shared" si="138"/>
        <v>0</v>
      </c>
      <c r="M187" s="55">
        <f>SUM(C187:L187)</f>
        <v>0</v>
      </c>
    </row>
    <row r="188" spans="2:13" s="3" customFormat="1" x14ac:dyDescent="0.25">
      <c r="B188" s="53">
        <f t="shared" ref="B188:B189" si="139">+B180-M188</f>
        <v>0</v>
      </c>
      <c r="C188" s="55">
        <f t="shared" ref="C188:L189" si="140">MIN(C184,C17)</f>
        <v>0</v>
      </c>
      <c r="D188" s="55">
        <f t="shared" si="140"/>
        <v>0</v>
      </c>
      <c r="E188" s="55">
        <f t="shared" si="140"/>
        <v>0</v>
      </c>
      <c r="F188" s="55">
        <f t="shared" si="140"/>
        <v>0</v>
      </c>
      <c r="G188" s="55">
        <f t="shared" si="140"/>
        <v>0</v>
      </c>
      <c r="H188" s="55">
        <f t="shared" si="140"/>
        <v>0</v>
      </c>
      <c r="I188" s="55">
        <f t="shared" si="140"/>
        <v>0</v>
      </c>
      <c r="J188" s="55">
        <f t="shared" si="140"/>
        <v>0</v>
      </c>
      <c r="K188" s="55">
        <f t="shared" si="140"/>
        <v>0</v>
      </c>
      <c r="L188" s="55">
        <f t="shared" si="140"/>
        <v>0</v>
      </c>
      <c r="M188" s="55">
        <f t="shared" ref="M188:M189" si="141">SUM(C188:L188)</f>
        <v>0</v>
      </c>
    </row>
    <row r="189" spans="2:13" s="3" customFormat="1" x14ac:dyDescent="0.25">
      <c r="B189" s="53">
        <f t="shared" si="139"/>
        <v>0</v>
      </c>
      <c r="C189" s="55">
        <f t="shared" si="140"/>
        <v>0</v>
      </c>
      <c r="D189" s="55">
        <f t="shared" si="140"/>
        <v>0</v>
      </c>
      <c r="E189" s="55">
        <f t="shared" si="140"/>
        <v>0</v>
      </c>
      <c r="F189" s="55">
        <f t="shared" si="140"/>
        <v>0</v>
      </c>
      <c r="G189" s="55">
        <f t="shared" si="140"/>
        <v>0</v>
      </c>
      <c r="H189" s="55">
        <f t="shared" si="140"/>
        <v>0</v>
      </c>
      <c r="I189" s="55">
        <f t="shared" si="140"/>
        <v>0</v>
      </c>
      <c r="J189" s="55">
        <f t="shared" si="140"/>
        <v>0</v>
      </c>
      <c r="K189" s="55">
        <f t="shared" si="140"/>
        <v>0</v>
      </c>
      <c r="L189" s="55">
        <f t="shared" si="140"/>
        <v>0</v>
      </c>
      <c r="M189" s="55">
        <f t="shared" si="141"/>
        <v>0</v>
      </c>
    </row>
    <row r="190" spans="2:13" s="3" customFormat="1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 s="3" customFormat="1" x14ac:dyDescent="0.25">
      <c r="B191" s="7" t="s">
        <v>123</v>
      </c>
      <c r="C191" s="55">
        <f>+C16-C187</f>
        <v>0</v>
      </c>
      <c r="D191" s="55">
        <f t="shared" ref="D191:L191" si="142">+D16-D187</f>
        <v>0</v>
      </c>
      <c r="E191" s="55">
        <f t="shared" si="142"/>
        <v>49.080574038078112</v>
      </c>
      <c r="F191" s="55">
        <f t="shared" si="142"/>
        <v>229.09098909147099</v>
      </c>
      <c r="G191" s="55">
        <f t="shared" si="142"/>
        <v>451.82821349233541</v>
      </c>
      <c r="H191" s="55">
        <f t="shared" si="142"/>
        <v>575.64373830386887</v>
      </c>
      <c r="I191" s="55">
        <f t="shared" si="142"/>
        <v>732.84066228531583</v>
      </c>
      <c r="J191" s="55">
        <f t="shared" si="142"/>
        <v>863.10977644814955</v>
      </c>
      <c r="K191" s="55">
        <f t="shared" si="142"/>
        <v>1005.1114599259492</v>
      </c>
      <c r="L191" s="55">
        <f t="shared" si="142"/>
        <v>1093.294586414833</v>
      </c>
      <c r="M191" s="55">
        <f>SUM(C191:L191)</f>
        <v>5000.0000000000009</v>
      </c>
    </row>
    <row r="192" spans="2:13" s="3" customFormat="1" x14ac:dyDescent="0.25">
      <c r="B192" s="6"/>
      <c r="C192" s="55">
        <f t="shared" ref="C192:L193" si="143">+C17-C188</f>
        <v>0</v>
      </c>
      <c r="D192" s="55">
        <f t="shared" si="143"/>
        <v>0</v>
      </c>
      <c r="E192" s="55">
        <f t="shared" si="143"/>
        <v>21.138595465222267</v>
      </c>
      <c r="F192" s="55">
        <f t="shared" si="143"/>
        <v>86.782703960893201</v>
      </c>
      <c r="G192" s="55">
        <f t="shared" si="143"/>
        <v>142.61662779415647</v>
      </c>
      <c r="H192" s="55">
        <f t="shared" si="143"/>
        <v>190.66072828165676</v>
      </c>
      <c r="I192" s="55">
        <f t="shared" si="143"/>
        <v>232.41936023919996</v>
      </c>
      <c r="J192" s="55">
        <f t="shared" si="143"/>
        <v>269.0351879302649</v>
      </c>
      <c r="K192" s="55">
        <f t="shared" si="143"/>
        <v>301.39136145872396</v>
      </c>
      <c r="L192" s="55">
        <f t="shared" si="143"/>
        <v>355.95543486988333</v>
      </c>
      <c r="M192" s="55">
        <f t="shared" ref="M192:M193" si="144">SUM(C192:L192)</f>
        <v>1600.0000000000009</v>
      </c>
    </row>
    <row r="193" spans="2:13" s="3" customFormat="1" x14ac:dyDescent="0.25">
      <c r="B193" s="6"/>
      <c r="C193" s="55">
        <f t="shared" si="143"/>
        <v>29.293985815132999</v>
      </c>
      <c r="D193" s="55">
        <f t="shared" si="143"/>
        <v>61.479963048439117</v>
      </c>
      <c r="E193" s="55">
        <f t="shared" si="143"/>
        <v>147.40434514476328</v>
      </c>
      <c r="F193" s="55">
        <f t="shared" si="143"/>
        <v>202.21103349807112</v>
      </c>
      <c r="G193" s="55">
        <f t="shared" si="143"/>
        <v>246.02215651226732</v>
      </c>
      <c r="H193" s="55">
        <f t="shared" si="143"/>
        <v>278.94210949627995</v>
      </c>
      <c r="I193" s="55">
        <f t="shared" si="143"/>
        <v>306.06071735578951</v>
      </c>
      <c r="J193" s="55">
        <f t="shared" si="143"/>
        <v>335.45573619680874</v>
      </c>
      <c r="K193" s="55">
        <f t="shared" si="143"/>
        <v>358.19485084885315</v>
      </c>
      <c r="L193" s="55">
        <f t="shared" si="143"/>
        <v>392.93510208359481</v>
      </c>
      <c r="M193" s="55">
        <f t="shared" si="144"/>
        <v>2358</v>
      </c>
    </row>
    <row r="194" spans="2:13" s="3" customFormat="1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 s="3" customFormat="1" x14ac:dyDescent="0.25">
      <c r="B195" s="7" t="s">
        <v>125</v>
      </c>
      <c r="C195" s="51" t="str">
        <f>IF(C191&gt;0,C179,"")</f>
        <v/>
      </c>
      <c r="D195" s="51" t="str">
        <f t="shared" ref="D195:L195" si="145">IF(D191&gt;0,D179,"")</f>
        <v/>
      </c>
      <c r="E195" s="51" t="str">
        <f t="shared" si="145"/>
        <v/>
      </c>
      <c r="F195" s="51" t="str">
        <f t="shared" si="145"/>
        <v/>
      </c>
      <c r="G195" s="51" t="str">
        <f t="shared" si="145"/>
        <v/>
      </c>
      <c r="H195" s="51" t="str">
        <f t="shared" si="145"/>
        <v/>
      </c>
      <c r="I195" s="51" t="str">
        <f t="shared" si="145"/>
        <v/>
      </c>
      <c r="J195" s="51" t="str">
        <f t="shared" si="145"/>
        <v/>
      </c>
      <c r="K195" s="51" t="str">
        <f t="shared" si="145"/>
        <v/>
      </c>
      <c r="L195" s="51" t="str">
        <f t="shared" si="145"/>
        <v/>
      </c>
      <c r="M195" s="51">
        <f>SUM(C195:L195)</f>
        <v>0</v>
      </c>
    </row>
    <row r="196" spans="2:13" s="3" customFormat="1" x14ac:dyDescent="0.25">
      <c r="B196" s="6"/>
      <c r="C196" s="51" t="str">
        <f t="shared" ref="C196:L197" si="146">IF(C192&gt;0,C180,"")</f>
        <v/>
      </c>
      <c r="D196" s="51" t="str">
        <f t="shared" si="146"/>
        <v/>
      </c>
      <c r="E196" s="51" t="str">
        <f t="shared" si="146"/>
        <v/>
      </c>
      <c r="F196" s="51" t="str">
        <f t="shared" si="146"/>
        <v/>
      </c>
      <c r="G196" s="51" t="str">
        <f t="shared" si="146"/>
        <v/>
      </c>
      <c r="H196" s="51" t="str">
        <f t="shared" si="146"/>
        <v/>
      </c>
      <c r="I196" s="51" t="str">
        <f t="shared" si="146"/>
        <v/>
      </c>
      <c r="J196" s="51" t="str">
        <f t="shared" si="146"/>
        <v/>
      </c>
      <c r="K196" s="51" t="str">
        <f t="shared" si="146"/>
        <v/>
      </c>
      <c r="L196" s="51" t="str">
        <f t="shared" si="146"/>
        <v/>
      </c>
      <c r="M196" s="51">
        <f t="shared" ref="M196:M197" si="147">SUM(C196:L196)</f>
        <v>0</v>
      </c>
    </row>
    <row r="197" spans="2:13" s="3" customFormat="1" x14ac:dyDescent="0.25">
      <c r="B197" s="6"/>
      <c r="C197" s="51" t="str">
        <f t="shared" si="146"/>
        <v/>
      </c>
      <c r="D197" s="51" t="str">
        <f t="shared" si="146"/>
        <v/>
      </c>
      <c r="E197" s="51" t="str">
        <f t="shared" si="146"/>
        <v/>
      </c>
      <c r="F197" s="51" t="str">
        <f t="shared" si="146"/>
        <v/>
      </c>
      <c r="G197" s="51" t="str">
        <f t="shared" si="146"/>
        <v/>
      </c>
      <c r="H197" s="51" t="str">
        <f t="shared" si="146"/>
        <v/>
      </c>
      <c r="I197" s="51" t="str">
        <f t="shared" si="146"/>
        <v/>
      </c>
      <c r="J197" s="51" t="str">
        <f t="shared" si="146"/>
        <v/>
      </c>
      <c r="K197" s="51" t="str">
        <f t="shared" si="146"/>
        <v/>
      </c>
      <c r="L197" s="51" t="str">
        <f t="shared" si="146"/>
        <v/>
      </c>
      <c r="M197" s="51">
        <f t="shared" si="147"/>
        <v>0</v>
      </c>
    </row>
    <row r="198" spans="2:13" s="3" customFormat="1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 s="3" customFormat="1" x14ac:dyDescent="0.25">
      <c r="B199" s="7" t="s">
        <v>127</v>
      </c>
      <c r="C199" s="52" t="str">
        <f>IFERROR(C195/$M195,"")</f>
        <v/>
      </c>
      <c r="D199" s="52" t="str">
        <f t="shared" ref="D199:L199" si="148">IFERROR(D195/$M195,"")</f>
        <v/>
      </c>
      <c r="E199" s="52" t="str">
        <f t="shared" si="148"/>
        <v/>
      </c>
      <c r="F199" s="52" t="str">
        <f t="shared" si="148"/>
        <v/>
      </c>
      <c r="G199" s="52" t="str">
        <f t="shared" si="148"/>
        <v/>
      </c>
      <c r="H199" s="52" t="str">
        <f t="shared" si="148"/>
        <v/>
      </c>
      <c r="I199" s="52" t="str">
        <f t="shared" si="148"/>
        <v/>
      </c>
      <c r="J199" s="52" t="str">
        <f t="shared" si="148"/>
        <v/>
      </c>
      <c r="K199" s="52" t="str">
        <f t="shared" si="148"/>
        <v/>
      </c>
      <c r="L199" s="52" t="str">
        <f t="shared" si="148"/>
        <v/>
      </c>
      <c r="M199" s="51">
        <f>SUM(C199:L199)</f>
        <v>0</v>
      </c>
    </row>
    <row r="200" spans="2:13" s="3" customFormat="1" x14ac:dyDescent="0.25">
      <c r="B200" s="6"/>
      <c r="C200" s="52" t="str">
        <f t="shared" ref="C200:L201" si="149">IFERROR(C196/$M196,"")</f>
        <v/>
      </c>
      <c r="D200" s="52" t="str">
        <f t="shared" si="149"/>
        <v/>
      </c>
      <c r="E200" s="52" t="str">
        <f t="shared" si="149"/>
        <v/>
      </c>
      <c r="F200" s="52" t="str">
        <f t="shared" si="149"/>
        <v/>
      </c>
      <c r="G200" s="52" t="str">
        <f t="shared" si="149"/>
        <v/>
      </c>
      <c r="H200" s="52" t="str">
        <f t="shared" si="149"/>
        <v/>
      </c>
      <c r="I200" s="52" t="str">
        <f t="shared" si="149"/>
        <v/>
      </c>
      <c r="J200" s="52" t="str">
        <f t="shared" si="149"/>
        <v/>
      </c>
      <c r="K200" s="52" t="str">
        <f t="shared" si="149"/>
        <v/>
      </c>
      <c r="L200" s="52" t="str">
        <f t="shared" si="149"/>
        <v/>
      </c>
      <c r="M200" s="51">
        <f t="shared" ref="M200:M201" si="150">SUM(C200:L200)</f>
        <v>0</v>
      </c>
    </row>
    <row r="201" spans="2:13" s="3" customFormat="1" x14ac:dyDescent="0.25">
      <c r="B201" s="6"/>
      <c r="C201" s="52" t="str">
        <f t="shared" si="149"/>
        <v/>
      </c>
      <c r="D201" s="52" t="str">
        <f t="shared" si="149"/>
        <v/>
      </c>
      <c r="E201" s="52" t="str">
        <f t="shared" si="149"/>
        <v/>
      </c>
      <c r="F201" s="52" t="str">
        <f t="shared" si="149"/>
        <v/>
      </c>
      <c r="G201" s="52" t="str">
        <f t="shared" si="149"/>
        <v/>
      </c>
      <c r="H201" s="52" t="str">
        <f t="shared" si="149"/>
        <v/>
      </c>
      <c r="I201" s="52" t="str">
        <f t="shared" si="149"/>
        <v/>
      </c>
      <c r="J201" s="52" t="str">
        <f t="shared" si="149"/>
        <v/>
      </c>
      <c r="K201" s="52" t="str">
        <f t="shared" si="149"/>
        <v/>
      </c>
      <c r="L201" s="52" t="str">
        <f t="shared" si="149"/>
        <v/>
      </c>
      <c r="M201" s="51">
        <f t="shared" si="150"/>
        <v>0</v>
      </c>
    </row>
    <row r="202" spans="2:13" s="3" customFormat="1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 s="3" customFormat="1" x14ac:dyDescent="0.25">
      <c r="B203" s="78" t="s">
        <v>128</v>
      </c>
      <c r="C203" s="53" t="str">
        <f>IFERROR(C199*$B187,"")</f>
        <v/>
      </c>
      <c r="D203" s="53" t="str">
        <f t="shared" ref="D203:L205" si="151">IFERROR(D199*$B187,"")</f>
        <v/>
      </c>
      <c r="E203" s="53" t="str">
        <f t="shared" si="151"/>
        <v/>
      </c>
      <c r="F203" s="53" t="str">
        <f t="shared" si="151"/>
        <v/>
      </c>
      <c r="G203" s="53" t="str">
        <f t="shared" si="151"/>
        <v/>
      </c>
      <c r="H203" s="53" t="str">
        <f t="shared" si="151"/>
        <v/>
      </c>
      <c r="I203" s="53" t="str">
        <f t="shared" si="151"/>
        <v/>
      </c>
      <c r="J203" s="53" t="str">
        <f t="shared" si="151"/>
        <v/>
      </c>
      <c r="K203" s="53" t="str">
        <f t="shared" si="151"/>
        <v/>
      </c>
      <c r="L203" s="53" t="str">
        <f t="shared" si="151"/>
        <v/>
      </c>
      <c r="M203" s="79">
        <f>SUM(C203:L203)</f>
        <v>0</v>
      </c>
    </row>
    <row r="204" spans="2:13" s="3" customFormat="1" x14ac:dyDescent="0.25">
      <c r="B204" s="80"/>
      <c r="C204" s="53" t="str">
        <f t="shared" ref="C204:K205" si="152">IFERROR(C200*$B188,"")</f>
        <v/>
      </c>
      <c r="D204" s="53" t="str">
        <f t="shared" si="152"/>
        <v/>
      </c>
      <c r="E204" s="53" t="str">
        <f t="shared" si="152"/>
        <v/>
      </c>
      <c r="F204" s="53" t="str">
        <f t="shared" si="152"/>
        <v/>
      </c>
      <c r="G204" s="53" t="str">
        <f t="shared" si="152"/>
        <v/>
      </c>
      <c r="H204" s="53" t="str">
        <f t="shared" si="152"/>
        <v/>
      </c>
      <c r="I204" s="53" t="str">
        <f t="shared" si="152"/>
        <v/>
      </c>
      <c r="J204" s="53" t="str">
        <f t="shared" si="152"/>
        <v/>
      </c>
      <c r="K204" s="53" t="str">
        <f t="shared" si="152"/>
        <v/>
      </c>
      <c r="L204" s="53" t="str">
        <f t="shared" si="151"/>
        <v/>
      </c>
      <c r="M204" s="79">
        <f t="shared" ref="M204:M205" si="153">SUM(C204:L204)</f>
        <v>0</v>
      </c>
    </row>
    <row r="205" spans="2:13" s="3" customFormat="1" x14ac:dyDescent="0.25">
      <c r="B205" s="80"/>
      <c r="C205" s="53" t="str">
        <f t="shared" si="152"/>
        <v/>
      </c>
      <c r="D205" s="53" t="str">
        <f t="shared" si="152"/>
        <v/>
      </c>
      <c r="E205" s="53" t="str">
        <f t="shared" si="152"/>
        <v/>
      </c>
      <c r="F205" s="53" t="str">
        <f t="shared" si="152"/>
        <v/>
      </c>
      <c r="G205" s="53" t="str">
        <f t="shared" si="152"/>
        <v/>
      </c>
      <c r="H205" s="53" t="str">
        <f t="shared" si="152"/>
        <v/>
      </c>
      <c r="I205" s="53" t="str">
        <f t="shared" si="152"/>
        <v/>
      </c>
      <c r="J205" s="53" t="str">
        <f t="shared" si="152"/>
        <v/>
      </c>
      <c r="K205" s="53" t="str">
        <f t="shared" si="152"/>
        <v/>
      </c>
      <c r="L205" s="53" t="str">
        <f t="shared" si="151"/>
        <v/>
      </c>
      <c r="M205" s="79">
        <f t="shared" si="153"/>
        <v>0</v>
      </c>
    </row>
    <row r="206" spans="2:13" s="3" customFormat="1" x14ac:dyDescent="0.25">
      <c r="B206" s="7" t="s">
        <v>126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 s="3" customFormat="1" x14ac:dyDescent="0.25">
      <c r="B207" s="81">
        <f>+B187-M207</f>
        <v>-5000.0000000000009</v>
      </c>
      <c r="C207" s="55">
        <f>MIN(C203,C191)</f>
        <v>0</v>
      </c>
      <c r="D207" s="55">
        <f t="shared" ref="D207:L207" si="154">MIN(D203,D191)</f>
        <v>0</v>
      </c>
      <c r="E207" s="55">
        <f t="shared" si="154"/>
        <v>49.080574038078112</v>
      </c>
      <c r="F207" s="55">
        <f t="shared" si="154"/>
        <v>229.09098909147099</v>
      </c>
      <c r="G207" s="55">
        <f t="shared" si="154"/>
        <v>451.82821349233541</v>
      </c>
      <c r="H207" s="55">
        <f t="shared" si="154"/>
        <v>575.64373830386887</v>
      </c>
      <c r="I207" s="55">
        <f t="shared" si="154"/>
        <v>732.84066228531583</v>
      </c>
      <c r="J207" s="55">
        <f t="shared" si="154"/>
        <v>863.10977644814955</v>
      </c>
      <c r="K207" s="55">
        <f t="shared" si="154"/>
        <v>1005.1114599259492</v>
      </c>
      <c r="L207" s="55">
        <f t="shared" si="154"/>
        <v>1093.294586414833</v>
      </c>
      <c r="M207" s="79">
        <f>SUM(C207:L207)</f>
        <v>5000.0000000000009</v>
      </c>
    </row>
    <row r="208" spans="2:13" s="3" customFormat="1" x14ac:dyDescent="0.25">
      <c r="B208" s="81">
        <f t="shared" ref="B208:B209" si="155">+B188-M208</f>
        <v>-1600.0000000000009</v>
      </c>
      <c r="C208" s="55">
        <f t="shared" ref="C208:L209" si="156">MIN(C204,C192)</f>
        <v>0</v>
      </c>
      <c r="D208" s="55">
        <f t="shared" si="156"/>
        <v>0</v>
      </c>
      <c r="E208" s="55">
        <f t="shared" si="156"/>
        <v>21.138595465222267</v>
      </c>
      <c r="F208" s="55">
        <f t="shared" si="156"/>
        <v>86.782703960893201</v>
      </c>
      <c r="G208" s="55">
        <f t="shared" si="156"/>
        <v>142.61662779415647</v>
      </c>
      <c r="H208" s="55">
        <f t="shared" si="156"/>
        <v>190.66072828165676</v>
      </c>
      <c r="I208" s="55">
        <f t="shared" si="156"/>
        <v>232.41936023919996</v>
      </c>
      <c r="J208" s="55">
        <f t="shared" si="156"/>
        <v>269.0351879302649</v>
      </c>
      <c r="K208" s="55">
        <f t="shared" si="156"/>
        <v>301.39136145872396</v>
      </c>
      <c r="L208" s="55">
        <f t="shared" si="156"/>
        <v>355.95543486988333</v>
      </c>
      <c r="M208" s="79">
        <f t="shared" ref="M208:M209" si="157">SUM(C208:L208)</f>
        <v>1600.0000000000009</v>
      </c>
    </row>
    <row r="209" spans="2:13" s="3" customFormat="1" x14ac:dyDescent="0.25">
      <c r="B209" s="81">
        <f t="shared" si="155"/>
        <v>-2358</v>
      </c>
      <c r="C209" s="55">
        <f t="shared" si="156"/>
        <v>29.293985815132999</v>
      </c>
      <c r="D209" s="55">
        <f t="shared" si="156"/>
        <v>61.479963048439117</v>
      </c>
      <c r="E209" s="55">
        <f t="shared" si="156"/>
        <v>147.40434514476328</v>
      </c>
      <c r="F209" s="55">
        <f t="shared" si="156"/>
        <v>202.21103349807112</v>
      </c>
      <c r="G209" s="55">
        <f t="shared" si="156"/>
        <v>246.02215651226732</v>
      </c>
      <c r="H209" s="55">
        <f t="shared" si="156"/>
        <v>278.94210949627995</v>
      </c>
      <c r="I209" s="55">
        <f t="shared" si="156"/>
        <v>306.06071735578951</v>
      </c>
      <c r="J209" s="55">
        <f t="shared" si="156"/>
        <v>335.45573619680874</v>
      </c>
      <c r="K209" s="55">
        <f t="shared" si="156"/>
        <v>358.19485084885315</v>
      </c>
      <c r="L209" s="55">
        <f t="shared" si="156"/>
        <v>392.93510208359481</v>
      </c>
      <c r="M209" s="79">
        <f t="shared" si="157"/>
        <v>2358</v>
      </c>
    </row>
    <row r="210" spans="2:13" s="3" customFormat="1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 s="3" customFormat="1" x14ac:dyDescent="0.25">
      <c r="B211" s="6" t="s">
        <v>129</v>
      </c>
      <c r="C211" s="55">
        <f>+C191-C207</f>
        <v>0</v>
      </c>
      <c r="D211" s="55">
        <f t="shared" ref="D211:L211" si="158">+D191-D207</f>
        <v>0</v>
      </c>
      <c r="E211" s="55">
        <f t="shared" si="158"/>
        <v>0</v>
      </c>
      <c r="F211" s="55">
        <f t="shared" si="158"/>
        <v>0</v>
      </c>
      <c r="G211" s="55">
        <f t="shared" si="158"/>
        <v>0</v>
      </c>
      <c r="H211" s="55">
        <f t="shared" si="158"/>
        <v>0</v>
      </c>
      <c r="I211" s="55">
        <f t="shared" si="158"/>
        <v>0</v>
      </c>
      <c r="J211" s="55">
        <f t="shared" si="158"/>
        <v>0</v>
      </c>
      <c r="K211" s="55">
        <f t="shared" si="158"/>
        <v>0</v>
      </c>
      <c r="L211" s="55">
        <f t="shared" si="158"/>
        <v>0</v>
      </c>
      <c r="M211" s="79">
        <f>SUM(C211:L211)</f>
        <v>0</v>
      </c>
    </row>
    <row r="212" spans="2:13" s="3" customFormat="1" x14ac:dyDescent="0.25">
      <c r="B212" s="6"/>
      <c r="C212" s="55">
        <f t="shared" ref="C212:L213" si="159">+C192-C208</f>
        <v>0</v>
      </c>
      <c r="D212" s="55">
        <f t="shared" si="159"/>
        <v>0</v>
      </c>
      <c r="E212" s="55">
        <f t="shared" si="159"/>
        <v>0</v>
      </c>
      <c r="F212" s="55">
        <f t="shared" si="159"/>
        <v>0</v>
      </c>
      <c r="G212" s="55">
        <f t="shared" si="159"/>
        <v>0</v>
      </c>
      <c r="H212" s="55">
        <f t="shared" si="159"/>
        <v>0</v>
      </c>
      <c r="I212" s="55">
        <f t="shared" si="159"/>
        <v>0</v>
      </c>
      <c r="J212" s="55">
        <f t="shared" si="159"/>
        <v>0</v>
      </c>
      <c r="K212" s="55">
        <f t="shared" si="159"/>
        <v>0</v>
      </c>
      <c r="L212" s="55">
        <f t="shared" si="159"/>
        <v>0</v>
      </c>
      <c r="M212" s="79">
        <f t="shared" ref="M212:M213" si="160">SUM(C212:L212)</f>
        <v>0</v>
      </c>
    </row>
    <row r="213" spans="2:13" s="3" customFormat="1" x14ac:dyDescent="0.25">
      <c r="B213" s="6"/>
      <c r="C213" s="55">
        <f t="shared" si="159"/>
        <v>0</v>
      </c>
      <c r="D213" s="55">
        <f t="shared" si="159"/>
        <v>0</v>
      </c>
      <c r="E213" s="55">
        <f t="shared" si="159"/>
        <v>0</v>
      </c>
      <c r="F213" s="55">
        <f t="shared" si="159"/>
        <v>0</v>
      </c>
      <c r="G213" s="55">
        <f t="shared" si="159"/>
        <v>0</v>
      </c>
      <c r="H213" s="55">
        <f t="shared" si="159"/>
        <v>0</v>
      </c>
      <c r="I213" s="55">
        <f t="shared" si="159"/>
        <v>0</v>
      </c>
      <c r="J213" s="55">
        <f t="shared" si="159"/>
        <v>0</v>
      </c>
      <c r="K213" s="55">
        <f t="shared" si="159"/>
        <v>0</v>
      </c>
      <c r="L213" s="55">
        <f t="shared" si="159"/>
        <v>0</v>
      </c>
      <c r="M213" s="79">
        <f t="shared" si="160"/>
        <v>0</v>
      </c>
    </row>
    <row r="214" spans="2:13" s="3" customFormat="1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 s="3" customFormat="1" x14ac:dyDescent="0.25">
      <c r="B215" s="7" t="s">
        <v>125</v>
      </c>
      <c r="C215" s="51" t="str">
        <f>IF(C211&gt;0,C179,"")</f>
        <v/>
      </c>
      <c r="D215" s="51" t="str">
        <f t="shared" ref="D215:L215" si="161">IF(D211&gt;0,D179,"")</f>
        <v/>
      </c>
      <c r="E215" s="51" t="str">
        <f t="shared" si="161"/>
        <v/>
      </c>
      <c r="F215" s="51" t="str">
        <f t="shared" si="161"/>
        <v/>
      </c>
      <c r="G215" s="51" t="str">
        <f t="shared" si="161"/>
        <v/>
      </c>
      <c r="H215" s="51" t="str">
        <f t="shared" si="161"/>
        <v/>
      </c>
      <c r="I215" s="51" t="str">
        <f t="shared" si="161"/>
        <v/>
      </c>
      <c r="J215" s="51" t="str">
        <f t="shared" si="161"/>
        <v/>
      </c>
      <c r="K215" s="51" t="str">
        <f t="shared" si="161"/>
        <v/>
      </c>
      <c r="L215" s="51" t="str">
        <f t="shared" si="161"/>
        <v/>
      </c>
      <c r="M215" s="52">
        <f>SUM(C215:L215)</f>
        <v>0</v>
      </c>
    </row>
    <row r="216" spans="2:13" s="3" customFormat="1" x14ac:dyDescent="0.25">
      <c r="B216" s="6"/>
      <c r="C216" s="51" t="str">
        <f t="shared" ref="C216:L217" si="162">IF(C212&gt;0,C180,"")</f>
        <v/>
      </c>
      <c r="D216" s="51" t="str">
        <f t="shared" si="162"/>
        <v/>
      </c>
      <c r="E216" s="51" t="str">
        <f t="shared" si="162"/>
        <v/>
      </c>
      <c r="F216" s="51" t="str">
        <f t="shared" si="162"/>
        <v/>
      </c>
      <c r="G216" s="51" t="str">
        <f t="shared" si="162"/>
        <v/>
      </c>
      <c r="H216" s="51" t="str">
        <f t="shared" si="162"/>
        <v/>
      </c>
      <c r="I216" s="51" t="str">
        <f t="shared" si="162"/>
        <v/>
      </c>
      <c r="J216" s="51" t="str">
        <f t="shared" si="162"/>
        <v/>
      </c>
      <c r="K216" s="51" t="str">
        <f t="shared" si="162"/>
        <v/>
      </c>
      <c r="L216" s="51" t="str">
        <f t="shared" si="162"/>
        <v/>
      </c>
      <c r="M216" s="52">
        <f t="shared" ref="M216:M217" si="163">SUM(C216:L216)</f>
        <v>0</v>
      </c>
    </row>
    <row r="217" spans="2:13" s="3" customFormat="1" x14ac:dyDescent="0.25">
      <c r="B217" s="6"/>
      <c r="C217" s="51" t="str">
        <f t="shared" si="162"/>
        <v/>
      </c>
      <c r="D217" s="51" t="str">
        <f t="shared" si="162"/>
        <v/>
      </c>
      <c r="E217" s="51" t="str">
        <f t="shared" si="162"/>
        <v/>
      </c>
      <c r="F217" s="51" t="str">
        <f t="shared" si="162"/>
        <v/>
      </c>
      <c r="G217" s="51" t="str">
        <f t="shared" si="162"/>
        <v/>
      </c>
      <c r="H217" s="51" t="str">
        <f t="shared" si="162"/>
        <v/>
      </c>
      <c r="I217" s="51" t="str">
        <f t="shared" si="162"/>
        <v/>
      </c>
      <c r="J217" s="51" t="str">
        <f t="shared" si="162"/>
        <v/>
      </c>
      <c r="K217" s="51" t="str">
        <f t="shared" si="162"/>
        <v/>
      </c>
      <c r="L217" s="51" t="str">
        <f t="shared" si="162"/>
        <v/>
      </c>
      <c r="M217" s="52">
        <f t="shared" si="163"/>
        <v>0</v>
      </c>
    </row>
    <row r="218" spans="2:13" s="3" customFormat="1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 s="3" customFormat="1" x14ac:dyDescent="0.25">
      <c r="B219" s="7" t="s">
        <v>127</v>
      </c>
      <c r="C219" s="52" t="str">
        <f>IFERROR(C215/$M215,"")</f>
        <v/>
      </c>
      <c r="D219" s="52" t="str">
        <f t="shared" ref="D219:L219" si="164">IFERROR(D215/$M215,"")</f>
        <v/>
      </c>
      <c r="E219" s="52" t="str">
        <f t="shared" si="164"/>
        <v/>
      </c>
      <c r="F219" s="52" t="str">
        <f t="shared" si="164"/>
        <v/>
      </c>
      <c r="G219" s="52" t="str">
        <f t="shared" si="164"/>
        <v/>
      </c>
      <c r="H219" s="52" t="str">
        <f t="shared" si="164"/>
        <v/>
      </c>
      <c r="I219" s="52" t="str">
        <f t="shared" si="164"/>
        <v/>
      </c>
      <c r="J219" s="52" t="str">
        <f t="shared" si="164"/>
        <v/>
      </c>
      <c r="K219" s="52" t="str">
        <f t="shared" si="164"/>
        <v/>
      </c>
      <c r="L219" s="52" t="str">
        <f t="shared" si="164"/>
        <v/>
      </c>
      <c r="M219" s="51">
        <f>SUM(C219:L219)</f>
        <v>0</v>
      </c>
    </row>
    <row r="220" spans="2:13" s="3" customFormat="1" x14ac:dyDescent="0.25">
      <c r="B220" s="6"/>
      <c r="C220" s="52" t="str">
        <f t="shared" ref="C220:L221" si="165">IFERROR(C216/$M216,"")</f>
        <v/>
      </c>
      <c r="D220" s="52" t="str">
        <f t="shared" si="165"/>
        <v/>
      </c>
      <c r="E220" s="52" t="str">
        <f t="shared" si="165"/>
        <v/>
      </c>
      <c r="F220" s="52" t="str">
        <f t="shared" si="165"/>
        <v/>
      </c>
      <c r="G220" s="52" t="str">
        <f t="shared" si="165"/>
        <v/>
      </c>
      <c r="H220" s="52" t="str">
        <f t="shared" si="165"/>
        <v/>
      </c>
      <c r="I220" s="52" t="str">
        <f t="shared" si="165"/>
        <v/>
      </c>
      <c r="J220" s="52" t="str">
        <f t="shared" si="165"/>
        <v/>
      </c>
      <c r="K220" s="52" t="str">
        <f t="shared" si="165"/>
        <v/>
      </c>
      <c r="L220" s="52" t="str">
        <f t="shared" si="165"/>
        <v/>
      </c>
      <c r="M220" s="51">
        <f t="shared" ref="M220:M221" si="166">SUM(C220:L220)</f>
        <v>0</v>
      </c>
    </row>
    <row r="221" spans="2:13" s="3" customFormat="1" x14ac:dyDescent="0.25">
      <c r="B221" s="6"/>
      <c r="C221" s="52" t="str">
        <f t="shared" si="165"/>
        <v/>
      </c>
      <c r="D221" s="52" t="str">
        <f t="shared" si="165"/>
        <v/>
      </c>
      <c r="E221" s="52" t="str">
        <f t="shared" si="165"/>
        <v/>
      </c>
      <c r="F221" s="52" t="str">
        <f t="shared" si="165"/>
        <v/>
      </c>
      <c r="G221" s="52" t="str">
        <f t="shared" si="165"/>
        <v/>
      </c>
      <c r="H221" s="52" t="str">
        <f t="shared" si="165"/>
        <v/>
      </c>
      <c r="I221" s="52" t="str">
        <f t="shared" si="165"/>
        <v/>
      </c>
      <c r="J221" s="52" t="str">
        <f t="shared" si="165"/>
        <v/>
      </c>
      <c r="K221" s="52" t="str">
        <f t="shared" si="165"/>
        <v/>
      </c>
      <c r="L221" s="52" t="str">
        <f t="shared" si="165"/>
        <v/>
      </c>
      <c r="M221" s="51">
        <f t="shared" si="166"/>
        <v>0</v>
      </c>
    </row>
    <row r="222" spans="2:13" s="3" customFormat="1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 s="3" customFormat="1" x14ac:dyDescent="0.25">
      <c r="B223" s="78" t="s">
        <v>130</v>
      </c>
      <c r="C223" s="53" t="str">
        <f>IFERROR(C219*$B207,"")</f>
        <v/>
      </c>
      <c r="D223" s="53" t="str">
        <f t="shared" ref="D223:L223" si="167">IFERROR(D219*$B207,"")</f>
        <v/>
      </c>
      <c r="E223" s="53" t="str">
        <f t="shared" si="167"/>
        <v/>
      </c>
      <c r="F223" s="53" t="str">
        <f t="shared" si="167"/>
        <v/>
      </c>
      <c r="G223" s="53" t="str">
        <f t="shared" si="167"/>
        <v/>
      </c>
      <c r="H223" s="53" t="str">
        <f t="shared" si="167"/>
        <v/>
      </c>
      <c r="I223" s="53" t="str">
        <f t="shared" si="167"/>
        <v/>
      </c>
      <c r="J223" s="53" t="str">
        <f t="shared" si="167"/>
        <v/>
      </c>
      <c r="K223" s="53" t="str">
        <f t="shared" si="167"/>
        <v/>
      </c>
      <c r="L223" s="53" t="str">
        <f t="shared" si="167"/>
        <v/>
      </c>
      <c r="M223" s="51">
        <f>SUM(C223:L223)</f>
        <v>0</v>
      </c>
    </row>
    <row r="224" spans="2:13" s="3" customFormat="1" x14ac:dyDescent="0.25">
      <c r="B224" s="80"/>
      <c r="C224" s="53" t="str">
        <f t="shared" ref="C224:L225" si="168">IFERROR(C220*$B208,"")</f>
        <v/>
      </c>
      <c r="D224" s="53" t="str">
        <f t="shared" si="168"/>
        <v/>
      </c>
      <c r="E224" s="53" t="str">
        <f t="shared" si="168"/>
        <v/>
      </c>
      <c r="F224" s="53" t="str">
        <f t="shared" si="168"/>
        <v/>
      </c>
      <c r="G224" s="53" t="str">
        <f t="shared" si="168"/>
        <v/>
      </c>
      <c r="H224" s="53" t="str">
        <f t="shared" si="168"/>
        <v/>
      </c>
      <c r="I224" s="53" t="str">
        <f t="shared" si="168"/>
        <v/>
      </c>
      <c r="J224" s="53" t="str">
        <f t="shared" si="168"/>
        <v/>
      </c>
      <c r="K224" s="53" t="str">
        <f t="shared" si="168"/>
        <v/>
      </c>
      <c r="L224" s="53" t="str">
        <f t="shared" si="168"/>
        <v/>
      </c>
      <c r="M224" s="51">
        <f t="shared" ref="M224:M228" si="169">SUM(C224:L224)</f>
        <v>0</v>
      </c>
    </row>
    <row r="225" spans="2:13" s="3" customFormat="1" x14ac:dyDescent="0.25">
      <c r="B225" s="80"/>
      <c r="C225" s="53" t="str">
        <f t="shared" si="168"/>
        <v/>
      </c>
      <c r="D225" s="53" t="str">
        <f t="shared" si="168"/>
        <v/>
      </c>
      <c r="E225" s="53" t="str">
        <f t="shared" si="168"/>
        <v/>
      </c>
      <c r="F225" s="53" t="str">
        <f t="shared" si="168"/>
        <v/>
      </c>
      <c r="G225" s="53" t="str">
        <f t="shared" si="168"/>
        <v/>
      </c>
      <c r="H225" s="53" t="str">
        <f t="shared" si="168"/>
        <v/>
      </c>
      <c r="I225" s="53" t="str">
        <f t="shared" si="168"/>
        <v/>
      </c>
      <c r="J225" s="53" t="str">
        <f t="shared" si="168"/>
        <v/>
      </c>
      <c r="K225" s="53" t="str">
        <f t="shared" si="168"/>
        <v/>
      </c>
      <c r="L225" s="53" t="str">
        <f t="shared" si="168"/>
        <v/>
      </c>
      <c r="M225" s="51">
        <f t="shared" si="169"/>
        <v>0</v>
      </c>
    </row>
    <row r="226" spans="2:13" s="3" customFormat="1" x14ac:dyDescent="0.25">
      <c r="B226" s="7" t="s">
        <v>131</v>
      </c>
      <c r="C226" s="55">
        <f>MIN(C223,C211)</f>
        <v>0</v>
      </c>
      <c r="D226" s="55">
        <f t="shared" ref="D226:L226" si="170">MIN(D223,D211)</f>
        <v>0</v>
      </c>
      <c r="E226" s="55">
        <f t="shared" si="170"/>
        <v>0</v>
      </c>
      <c r="F226" s="55">
        <f t="shared" si="170"/>
        <v>0</v>
      </c>
      <c r="G226" s="55">
        <f t="shared" si="170"/>
        <v>0</v>
      </c>
      <c r="H226" s="55">
        <f t="shared" si="170"/>
        <v>0</v>
      </c>
      <c r="I226" s="55">
        <f t="shared" si="170"/>
        <v>0</v>
      </c>
      <c r="J226" s="55">
        <f t="shared" si="170"/>
        <v>0</v>
      </c>
      <c r="K226" s="55">
        <f t="shared" si="170"/>
        <v>0</v>
      </c>
      <c r="L226" s="55">
        <f t="shared" si="170"/>
        <v>0</v>
      </c>
      <c r="M226" s="51">
        <f>SUM(C226:L226)</f>
        <v>0</v>
      </c>
    </row>
    <row r="227" spans="2:13" s="3" customFormat="1" x14ac:dyDescent="0.25">
      <c r="B227" s="52">
        <f>+B207-M226</f>
        <v>-5000.0000000000009</v>
      </c>
      <c r="C227" s="55">
        <f t="shared" ref="C227:L228" si="171">MIN(C224,C212)</f>
        <v>0</v>
      </c>
      <c r="D227" s="55">
        <f t="shared" si="171"/>
        <v>0</v>
      </c>
      <c r="E227" s="55">
        <f t="shared" si="171"/>
        <v>0</v>
      </c>
      <c r="F227" s="55">
        <f t="shared" si="171"/>
        <v>0</v>
      </c>
      <c r="G227" s="55">
        <f t="shared" si="171"/>
        <v>0</v>
      </c>
      <c r="H227" s="55">
        <f t="shared" si="171"/>
        <v>0</v>
      </c>
      <c r="I227" s="55">
        <f t="shared" si="171"/>
        <v>0</v>
      </c>
      <c r="J227" s="55">
        <f t="shared" si="171"/>
        <v>0</v>
      </c>
      <c r="K227" s="55">
        <f t="shared" si="171"/>
        <v>0</v>
      </c>
      <c r="L227" s="55">
        <f t="shared" si="171"/>
        <v>0</v>
      </c>
      <c r="M227" s="51">
        <f t="shared" si="169"/>
        <v>0</v>
      </c>
    </row>
    <row r="228" spans="2:13" s="3" customFormat="1" x14ac:dyDescent="0.25">
      <c r="B228" s="52">
        <f t="shared" ref="B228:B229" si="172">+B208-M227</f>
        <v>-1600.0000000000009</v>
      </c>
      <c r="C228" s="55">
        <f t="shared" si="171"/>
        <v>0</v>
      </c>
      <c r="D228" s="55">
        <f t="shared" si="171"/>
        <v>0</v>
      </c>
      <c r="E228" s="55">
        <f t="shared" si="171"/>
        <v>0</v>
      </c>
      <c r="F228" s="55">
        <f t="shared" si="171"/>
        <v>0</v>
      </c>
      <c r="G228" s="55">
        <f t="shared" si="171"/>
        <v>0</v>
      </c>
      <c r="H228" s="55">
        <f t="shared" si="171"/>
        <v>0</v>
      </c>
      <c r="I228" s="55">
        <f t="shared" si="171"/>
        <v>0</v>
      </c>
      <c r="J228" s="55">
        <f t="shared" si="171"/>
        <v>0</v>
      </c>
      <c r="K228" s="55">
        <f t="shared" si="171"/>
        <v>0</v>
      </c>
      <c r="L228" s="55">
        <f t="shared" si="171"/>
        <v>0</v>
      </c>
      <c r="M228" s="51">
        <f t="shared" si="169"/>
        <v>0</v>
      </c>
    </row>
    <row r="229" spans="2:13" s="3" customFormat="1" x14ac:dyDescent="0.25">
      <c r="B229" s="52">
        <f t="shared" si="172"/>
        <v>-2358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 s="3" customFormat="1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 s="3" customFormat="1" x14ac:dyDescent="0.25">
      <c r="B231" s="6" t="s">
        <v>129</v>
      </c>
      <c r="C231" s="55">
        <f>+C211-C226</f>
        <v>0</v>
      </c>
      <c r="D231" s="55">
        <f t="shared" ref="D231:L231" si="173">+D211-D226</f>
        <v>0</v>
      </c>
      <c r="E231" s="55">
        <f t="shared" si="173"/>
        <v>0</v>
      </c>
      <c r="F231" s="55">
        <f t="shared" si="173"/>
        <v>0</v>
      </c>
      <c r="G231" s="55">
        <f t="shared" si="173"/>
        <v>0</v>
      </c>
      <c r="H231" s="55">
        <f t="shared" si="173"/>
        <v>0</v>
      </c>
      <c r="I231" s="55">
        <f t="shared" si="173"/>
        <v>0</v>
      </c>
      <c r="J231" s="55">
        <f t="shared" si="173"/>
        <v>0</v>
      </c>
      <c r="K231" s="55">
        <f t="shared" si="173"/>
        <v>0</v>
      </c>
      <c r="L231" s="55">
        <f t="shared" si="173"/>
        <v>0</v>
      </c>
      <c r="M231" s="6"/>
    </row>
    <row r="232" spans="2:13" s="3" customFormat="1" x14ac:dyDescent="0.25">
      <c r="B232" s="6"/>
      <c r="C232" s="55">
        <f t="shared" ref="C232:L233" si="174">+C212-C227</f>
        <v>0</v>
      </c>
      <c r="D232" s="55">
        <f t="shared" si="174"/>
        <v>0</v>
      </c>
      <c r="E232" s="55">
        <f t="shared" si="174"/>
        <v>0</v>
      </c>
      <c r="F232" s="55">
        <f t="shared" si="174"/>
        <v>0</v>
      </c>
      <c r="G232" s="55">
        <f t="shared" si="174"/>
        <v>0</v>
      </c>
      <c r="H232" s="55">
        <f t="shared" si="174"/>
        <v>0</v>
      </c>
      <c r="I232" s="55">
        <f t="shared" si="174"/>
        <v>0</v>
      </c>
      <c r="J232" s="55">
        <f t="shared" si="174"/>
        <v>0</v>
      </c>
      <c r="K232" s="55">
        <f t="shared" si="174"/>
        <v>0</v>
      </c>
      <c r="L232" s="55">
        <f t="shared" si="174"/>
        <v>0</v>
      </c>
      <c r="M232" s="6"/>
    </row>
    <row r="233" spans="2:13" s="3" customFormat="1" x14ac:dyDescent="0.25">
      <c r="B233" s="6"/>
      <c r="C233" s="55">
        <f t="shared" si="174"/>
        <v>0</v>
      </c>
      <c r="D233" s="55">
        <f t="shared" si="174"/>
        <v>0</v>
      </c>
      <c r="E233" s="55">
        <f t="shared" si="174"/>
        <v>0</v>
      </c>
      <c r="F233" s="55">
        <f t="shared" si="174"/>
        <v>0</v>
      </c>
      <c r="G233" s="55">
        <f t="shared" si="174"/>
        <v>0</v>
      </c>
      <c r="H233" s="55">
        <f t="shared" si="174"/>
        <v>0</v>
      </c>
      <c r="I233" s="55">
        <f t="shared" si="174"/>
        <v>0</v>
      </c>
      <c r="J233" s="55">
        <f t="shared" si="174"/>
        <v>0</v>
      </c>
      <c r="K233" s="55">
        <f t="shared" si="174"/>
        <v>0</v>
      </c>
      <c r="L233" s="55">
        <f t="shared" si="174"/>
        <v>0</v>
      </c>
      <c r="M233" s="6"/>
    </row>
    <row r="234" spans="2:13" s="3" customFormat="1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 s="3" customFormat="1" x14ac:dyDescent="0.25">
      <c r="B235" s="7" t="s">
        <v>125</v>
      </c>
      <c r="C235" s="51" t="str">
        <f>IF(C231&gt;0,C179,"")</f>
        <v/>
      </c>
      <c r="D235" s="51" t="str">
        <f t="shared" ref="D235:L235" si="175">IF(D231&gt;0,D179,"")</f>
        <v/>
      </c>
      <c r="E235" s="51" t="str">
        <f t="shared" si="175"/>
        <v/>
      </c>
      <c r="F235" s="51" t="str">
        <f t="shared" si="175"/>
        <v/>
      </c>
      <c r="G235" s="51" t="str">
        <f t="shared" si="175"/>
        <v/>
      </c>
      <c r="H235" s="51" t="str">
        <f t="shared" si="175"/>
        <v/>
      </c>
      <c r="I235" s="51" t="str">
        <f t="shared" si="175"/>
        <v/>
      </c>
      <c r="J235" s="51" t="str">
        <f t="shared" si="175"/>
        <v/>
      </c>
      <c r="K235" s="51" t="str">
        <f t="shared" si="175"/>
        <v/>
      </c>
      <c r="L235" s="51" t="str">
        <f t="shared" si="175"/>
        <v/>
      </c>
      <c r="M235" s="52">
        <f>SUM(C235:L235)</f>
        <v>0</v>
      </c>
    </row>
    <row r="236" spans="2:13" s="3" customFormat="1" x14ac:dyDescent="0.25">
      <c r="B236" s="6"/>
      <c r="C236" s="51" t="str">
        <f t="shared" ref="C236:L237" si="176">IF(C232&gt;0,C180,"")</f>
        <v/>
      </c>
      <c r="D236" s="51" t="str">
        <f t="shared" si="176"/>
        <v/>
      </c>
      <c r="E236" s="51" t="str">
        <f t="shared" si="176"/>
        <v/>
      </c>
      <c r="F236" s="51" t="str">
        <f t="shared" si="176"/>
        <v/>
      </c>
      <c r="G236" s="51" t="str">
        <f t="shared" si="176"/>
        <v/>
      </c>
      <c r="H236" s="51" t="str">
        <f t="shared" si="176"/>
        <v/>
      </c>
      <c r="I236" s="51" t="str">
        <f t="shared" si="176"/>
        <v/>
      </c>
      <c r="J236" s="51" t="str">
        <f t="shared" si="176"/>
        <v/>
      </c>
      <c r="K236" s="51" t="str">
        <f t="shared" si="176"/>
        <v/>
      </c>
      <c r="L236" s="51" t="str">
        <f t="shared" si="176"/>
        <v/>
      </c>
      <c r="M236" s="52">
        <f t="shared" ref="M236:M237" si="177">SUM(C236:L236)</f>
        <v>0</v>
      </c>
    </row>
    <row r="237" spans="2:13" s="3" customFormat="1" x14ac:dyDescent="0.25">
      <c r="B237" s="6"/>
      <c r="C237" s="51" t="str">
        <f t="shared" si="176"/>
        <v/>
      </c>
      <c r="D237" s="51" t="str">
        <f t="shared" si="176"/>
        <v/>
      </c>
      <c r="E237" s="51" t="str">
        <f t="shared" si="176"/>
        <v/>
      </c>
      <c r="F237" s="51" t="str">
        <f t="shared" si="176"/>
        <v/>
      </c>
      <c r="G237" s="51" t="str">
        <f t="shared" si="176"/>
        <v/>
      </c>
      <c r="H237" s="51" t="str">
        <f t="shared" si="176"/>
        <v/>
      </c>
      <c r="I237" s="51" t="str">
        <f t="shared" si="176"/>
        <v/>
      </c>
      <c r="J237" s="51" t="str">
        <f t="shared" si="176"/>
        <v/>
      </c>
      <c r="K237" s="51" t="str">
        <f t="shared" si="176"/>
        <v/>
      </c>
      <c r="L237" s="51" t="str">
        <f t="shared" si="176"/>
        <v/>
      </c>
      <c r="M237" s="52">
        <f t="shared" si="177"/>
        <v>0</v>
      </c>
    </row>
    <row r="238" spans="2:13" s="3" customFormat="1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 s="3" customFormat="1" x14ac:dyDescent="0.25">
      <c r="B239" s="7" t="s">
        <v>127</v>
      </c>
      <c r="C239" s="52" t="str">
        <f>IFERROR(C235/$M235,"")</f>
        <v/>
      </c>
      <c r="D239" s="52" t="str">
        <f t="shared" ref="D239:L239" si="178">IFERROR(D235/$M235,"")</f>
        <v/>
      </c>
      <c r="E239" s="52" t="str">
        <f t="shared" si="178"/>
        <v/>
      </c>
      <c r="F239" s="52" t="str">
        <f t="shared" si="178"/>
        <v/>
      </c>
      <c r="G239" s="52" t="str">
        <f t="shared" si="178"/>
        <v/>
      </c>
      <c r="H239" s="52" t="str">
        <f t="shared" si="178"/>
        <v/>
      </c>
      <c r="I239" s="52" t="str">
        <f t="shared" si="178"/>
        <v/>
      </c>
      <c r="J239" s="52" t="str">
        <f t="shared" si="178"/>
        <v/>
      </c>
      <c r="K239" s="52" t="str">
        <f t="shared" si="178"/>
        <v/>
      </c>
      <c r="L239" s="52" t="str">
        <f t="shared" si="178"/>
        <v/>
      </c>
      <c r="M239" s="51">
        <f>SUM(C239:L239)</f>
        <v>0</v>
      </c>
    </row>
    <row r="240" spans="2:13" s="3" customFormat="1" x14ac:dyDescent="0.25">
      <c r="B240" s="6"/>
      <c r="C240" s="52" t="str">
        <f t="shared" ref="C240:L241" si="179">IFERROR(C236/$M236,"")</f>
        <v/>
      </c>
      <c r="D240" s="52" t="str">
        <f t="shared" si="179"/>
        <v/>
      </c>
      <c r="E240" s="52" t="str">
        <f t="shared" si="179"/>
        <v/>
      </c>
      <c r="F240" s="52" t="str">
        <f t="shared" si="179"/>
        <v/>
      </c>
      <c r="G240" s="52" t="str">
        <f t="shared" si="179"/>
        <v/>
      </c>
      <c r="H240" s="52" t="str">
        <f t="shared" si="179"/>
        <v/>
      </c>
      <c r="I240" s="52" t="str">
        <f t="shared" si="179"/>
        <v/>
      </c>
      <c r="J240" s="52" t="str">
        <f t="shared" si="179"/>
        <v/>
      </c>
      <c r="K240" s="52" t="str">
        <f t="shared" si="179"/>
        <v/>
      </c>
      <c r="L240" s="52" t="str">
        <f t="shared" si="179"/>
        <v/>
      </c>
      <c r="M240" s="51">
        <f t="shared" ref="M240:M241" si="180">SUM(C240:L240)</f>
        <v>0</v>
      </c>
    </row>
    <row r="241" spans="2:13" s="3" customFormat="1" x14ac:dyDescent="0.25">
      <c r="B241" s="6"/>
      <c r="C241" s="52" t="str">
        <f t="shared" si="179"/>
        <v/>
      </c>
      <c r="D241" s="52" t="str">
        <f t="shared" si="179"/>
        <v/>
      </c>
      <c r="E241" s="52" t="str">
        <f t="shared" si="179"/>
        <v/>
      </c>
      <c r="F241" s="52" t="str">
        <f t="shared" si="179"/>
        <v/>
      </c>
      <c r="G241" s="52" t="str">
        <f t="shared" si="179"/>
        <v/>
      </c>
      <c r="H241" s="52" t="str">
        <f t="shared" si="179"/>
        <v/>
      </c>
      <c r="I241" s="52" t="str">
        <f t="shared" si="179"/>
        <v/>
      </c>
      <c r="J241" s="52" t="str">
        <f t="shared" si="179"/>
        <v/>
      </c>
      <c r="K241" s="52" t="str">
        <f t="shared" si="179"/>
        <v/>
      </c>
      <c r="L241" s="52" t="str">
        <f t="shared" si="179"/>
        <v/>
      </c>
      <c r="M241" s="51">
        <f t="shared" si="180"/>
        <v>0</v>
      </c>
    </row>
    <row r="242" spans="2:13" s="3" customFormat="1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 s="3" customFormat="1" x14ac:dyDescent="0.25">
      <c r="B243" s="78" t="s">
        <v>132</v>
      </c>
      <c r="C243" s="53" t="str">
        <f>IFERROR(C239*$B227,"")</f>
        <v/>
      </c>
      <c r="D243" s="53" t="str">
        <f t="shared" ref="D243:L243" si="181">IFERROR(D239*$B227,"")</f>
        <v/>
      </c>
      <c r="E243" s="53" t="str">
        <f t="shared" si="181"/>
        <v/>
      </c>
      <c r="F243" s="53" t="str">
        <f t="shared" si="181"/>
        <v/>
      </c>
      <c r="G243" s="53" t="str">
        <f t="shared" si="181"/>
        <v/>
      </c>
      <c r="H243" s="53" t="str">
        <f t="shared" si="181"/>
        <v/>
      </c>
      <c r="I243" s="53" t="str">
        <f t="shared" si="181"/>
        <v/>
      </c>
      <c r="J243" s="53" t="str">
        <f t="shared" si="181"/>
        <v/>
      </c>
      <c r="K243" s="53" t="str">
        <f t="shared" si="181"/>
        <v/>
      </c>
      <c r="L243" s="53" t="str">
        <f t="shared" si="181"/>
        <v/>
      </c>
      <c r="M243" s="51">
        <f>SUM(C243:L243)</f>
        <v>0</v>
      </c>
    </row>
    <row r="244" spans="2:13" s="3" customFormat="1" x14ac:dyDescent="0.25">
      <c r="B244" s="80"/>
      <c r="C244" s="53" t="str">
        <f t="shared" ref="C244:L245" si="182">IFERROR(C240*$B228,"")</f>
        <v/>
      </c>
      <c r="D244" s="53" t="str">
        <f t="shared" si="182"/>
        <v/>
      </c>
      <c r="E244" s="53" t="str">
        <f t="shared" si="182"/>
        <v/>
      </c>
      <c r="F244" s="53" t="str">
        <f t="shared" si="182"/>
        <v/>
      </c>
      <c r="G244" s="53" t="str">
        <f t="shared" si="182"/>
        <v/>
      </c>
      <c r="H244" s="53" t="str">
        <f t="shared" si="182"/>
        <v/>
      </c>
      <c r="I244" s="53" t="str">
        <f t="shared" si="182"/>
        <v/>
      </c>
      <c r="J244" s="53" t="str">
        <f t="shared" si="182"/>
        <v/>
      </c>
      <c r="K244" s="53" t="str">
        <f t="shared" si="182"/>
        <v/>
      </c>
      <c r="L244" s="53" t="str">
        <f t="shared" si="182"/>
        <v/>
      </c>
      <c r="M244" s="51">
        <f t="shared" ref="M244:M245" si="183">SUM(C244:L244)</f>
        <v>0</v>
      </c>
    </row>
    <row r="245" spans="2:13" s="3" customFormat="1" x14ac:dyDescent="0.25">
      <c r="B245" s="80"/>
      <c r="C245" s="53" t="str">
        <f t="shared" si="182"/>
        <v/>
      </c>
      <c r="D245" s="53" t="str">
        <f t="shared" si="182"/>
        <v/>
      </c>
      <c r="E245" s="53" t="str">
        <f t="shared" si="182"/>
        <v/>
      </c>
      <c r="F245" s="53" t="str">
        <f t="shared" si="182"/>
        <v/>
      </c>
      <c r="G245" s="53" t="str">
        <f t="shared" si="182"/>
        <v/>
      </c>
      <c r="H245" s="53" t="str">
        <f t="shared" si="182"/>
        <v/>
      </c>
      <c r="I245" s="53" t="str">
        <f t="shared" si="182"/>
        <v/>
      </c>
      <c r="J245" s="53" t="str">
        <f t="shared" si="182"/>
        <v/>
      </c>
      <c r="K245" s="53" t="str">
        <f t="shared" si="182"/>
        <v/>
      </c>
      <c r="L245" s="53" t="str">
        <f t="shared" si="182"/>
        <v/>
      </c>
      <c r="M245" s="51">
        <f t="shared" si="183"/>
        <v>0</v>
      </c>
    </row>
    <row r="246" spans="2:13" s="3" customFormat="1" x14ac:dyDescent="0.25">
      <c r="B246" s="7" t="s">
        <v>133</v>
      </c>
      <c r="C246" s="55">
        <f>MIN(C243,C231)</f>
        <v>0</v>
      </c>
      <c r="D246" s="55">
        <f t="shared" ref="D246:L246" si="184">MIN(D243,D231)</f>
        <v>0</v>
      </c>
      <c r="E246" s="55">
        <f t="shared" si="184"/>
        <v>0</v>
      </c>
      <c r="F246" s="55">
        <f t="shared" si="184"/>
        <v>0</v>
      </c>
      <c r="G246" s="55">
        <f t="shared" si="184"/>
        <v>0</v>
      </c>
      <c r="H246" s="55">
        <f t="shared" si="184"/>
        <v>0</v>
      </c>
      <c r="I246" s="55">
        <f t="shared" si="184"/>
        <v>0</v>
      </c>
      <c r="J246" s="55">
        <f t="shared" si="184"/>
        <v>0</v>
      </c>
      <c r="K246" s="55">
        <f t="shared" si="184"/>
        <v>0</v>
      </c>
      <c r="L246" s="55">
        <f t="shared" si="184"/>
        <v>0</v>
      </c>
      <c r="M246" s="51">
        <f>SUM(C246:L246)</f>
        <v>0</v>
      </c>
    </row>
    <row r="247" spans="2:13" s="3" customFormat="1" x14ac:dyDescent="0.25">
      <c r="B247" s="52">
        <f>+B227-M246</f>
        <v>-5000.0000000000009</v>
      </c>
      <c r="C247" s="55">
        <f t="shared" ref="C247:L248" si="185">MIN(C244,C232)</f>
        <v>0</v>
      </c>
      <c r="D247" s="55">
        <f t="shared" si="185"/>
        <v>0</v>
      </c>
      <c r="E247" s="55">
        <f t="shared" si="185"/>
        <v>0</v>
      </c>
      <c r="F247" s="55">
        <f t="shared" si="185"/>
        <v>0</v>
      </c>
      <c r="G247" s="55">
        <f t="shared" si="185"/>
        <v>0</v>
      </c>
      <c r="H247" s="55">
        <f t="shared" si="185"/>
        <v>0</v>
      </c>
      <c r="I247" s="55">
        <f t="shared" si="185"/>
        <v>0</v>
      </c>
      <c r="J247" s="55">
        <f t="shared" si="185"/>
        <v>0</v>
      </c>
      <c r="K247" s="55">
        <f t="shared" si="185"/>
        <v>0</v>
      </c>
      <c r="L247" s="55">
        <f t="shared" si="185"/>
        <v>0</v>
      </c>
      <c r="M247" s="51">
        <f t="shared" ref="M247:M248" si="186">SUM(C247:L247)</f>
        <v>0</v>
      </c>
    </row>
    <row r="248" spans="2:13" s="3" customFormat="1" x14ac:dyDescent="0.25">
      <c r="B248" s="52">
        <f t="shared" ref="B248:B249" si="187">+B228-M247</f>
        <v>-1600.0000000000009</v>
      </c>
      <c r="C248" s="55">
        <f t="shared" si="185"/>
        <v>0</v>
      </c>
      <c r="D248" s="55">
        <f t="shared" si="185"/>
        <v>0</v>
      </c>
      <c r="E248" s="55">
        <f t="shared" si="185"/>
        <v>0</v>
      </c>
      <c r="F248" s="55">
        <f t="shared" si="185"/>
        <v>0</v>
      </c>
      <c r="G248" s="55">
        <f t="shared" si="185"/>
        <v>0</v>
      </c>
      <c r="H248" s="55">
        <f t="shared" si="185"/>
        <v>0</v>
      </c>
      <c r="I248" s="55">
        <f t="shared" si="185"/>
        <v>0</v>
      </c>
      <c r="J248" s="55">
        <f t="shared" si="185"/>
        <v>0</v>
      </c>
      <c r="K248" s="55">
        <f t="shared" si="185"/>
        <v>0</v>
      </c>
      <c r="L248" s="55">
        <f t="shared" si="185"/>
        <v>0</v>
      </c>
      <c r="M248" s="51">
        <f t="shared" si="186"/>
        <v>0</v>
      </c>
    </row>
    <row r="249" spans="2:13" s="3" customFormat="1" x14ac:dyDescent="0.25">
      <c r="B249" s="52">
        <f t="shared" si="187"/>
        <v>-2358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2:13" s="3" customFormat="1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2:13" s="3" customFormat="1" x14ac:dyDescent="0.25">
      <c r="B251" s="6" t="s">
        <v>134</v>
      </c>
      <c r="C251" s="55">
        <f>+C246+C226+C207+C187</f>
        <v>0</v>
      </c>
      <c r="D251" s="55">
        <f t="shared" ref="D251:L251" si="188">+D246+D226+D207+D187</f>
        <v>0</v>
      </c>
      <c r="E251" s="55">
        <f t="shared" si="188"/>
        <v>49.080574038078112</v>
      </c>
      <c r="F251" s="55">
        <f t="shared" si="188"/>
        <v>229.09098909147099</v>
      </c>
      <c r="G251" s="55">
        <f t="shared" si="188"/>
        <v>451.82821349233541</v>
      </c>
      <c r="H251" s="55">
        <f t="shared" si="188"/>
        <v>575.64373830386887</v>
      </c>
      <c r="I251" s="55">
        <f t="shared" si="188"/>
        <v>732.84066228531583</v>
      </c>
      <c r="J251" s="55">
        <f t="shared" si="188"/>
        <v>863.10977644814955</v>
      </c>
      <c r="K251" s="55">
        <f t="shared" si="188"/>
        <v>1005.1114599259492</v>
      </c>
      <c r="L251" s="55">
        <f t="shared" si="188"/>
        <v>1093.294586414833</v>
      </c>
      <c r="M251" s="53">
        <f>SUM(C251:L251)</f>
        <v>5000.0000000000009</v>
      </c>
    </row>
    <row r="252" spans="2:13" s="3" customFormat="1" x14ac:dyDescent="0.25">
      <c r="B252" s="6"/>
      <c r="C252" s="55">
        <f t="shared" ref="C252:L253" si="189">+C247+C227+C208+C188</f>
        <v>0</v>
      </c>
      <c r="D252" s="55">
        <f t="shared" si="189"/>
        <v>0</v>
      </c>
      <c r="E252" s="55">
        <f t="shared" si="189"/>
        <v>21.138595465222267</v>
      </c>
      <c r="F252" s="55">
        <f t="shared" si="189"/>
        <v>86.782703960893201</v>
      </c>
      <c r="G252" s="55">
        <f t="shared" si="189"/>
        <v>142.61662779415647</v>
      </c>
      <c r="H252" s="55">
        <f t="shared" si="189"/>
        <v>190.66072828165676</v>
      </c>
      <c r="I252" s="55">
        <f t="shared" si="189"/>
        <v>232.41936023919996</v>
      </c>
      <c r="J252" s="55">
        <f t="shared" si="189"/>
        <v>269.0351879302649</v>
      </c>
      <c r="K252" s="55">
        <f t="shared" si="189"/>
        <v>301.39136145872396</v>
      </c>
      <c r="L252" s="55">
        <f t="shared" si="189"/>
        <v>355.95543486988333</v>
      </c>
      <c r="M252" s="53">
        <f t="shared" ref="M252:M253" si="190">SUM(C252:L252)</f>
        <v>1600.0000000000009</v>
      </c>
    </row>
    <row r="253" spans="2:13" s="3" customFormat="1" x14ac:dyDescent="0.25">
      <c r="B253" s="6"/>
      <c r="C253" s="55">
        <f t="shared" si="189"/>
        <v>29.293985815132999</v>
      </c>
      <c r="D253" s="55">
        <f t="shared" si="189"/>
        <v>61.479963048439117</v>
      </c>
      <c r="E253" s="55">
        <f t="shared" si="189"/>
        <v>147.40434514476328</v>
      </c>
      <c r="F253" s="55">
        <f t="shared" si="189"/>
        <v>202.21103349807112</v>
      </c>
      <c r="G253" s="55">
        <f t="shared" si="189"/>
        <v>246.02215651226732</v>
      </c>
      <c r="H253" s="55">
        <f t="shared" si="189"/>
        <v>278.94210949627995</v>
      </c>
      <c r="I253" s="55">
        <f t="shared" si="189"/>
        <v>306.06071735578951</v>
      </c>
      <c r="J253" s="55">
        <f t="shared" si="189"/>
        <v>335.45573619680874</v>
      </c>
      <c r="K253" s="55">
        <f t="shared" si="189"/>
        <v>358.19485084885315</v>
      </c>
      <c r="L253" s="55">
        <f t="shared" si="189"/>
        <v>392.93510208359481</v>
      </c>
      <c r="M253" s="53">
        <f t="shared" si="190"/>
        <v>2358</v>
      </c>
    </row>
    <row r="254" spans="2:13" s="3" customFormat="1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2:13" s="3" customFormat="1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2:13" s="3" customFormat="1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2:13" s="3" customFormat="1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</sheetData>
  <sheetProtection algorithmName="SHA-512" hashValue="c3AzbY8wI0MkeIVUkTu1eZsNd/gOmcbjRfePQz729cP1ztwnCE06eJnZyg/I8bNcGqUnkbyc/5I6LZfDEH77og==" saltValue="Y3LIRaNUARQWGOzm7O2Kzg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374934EE-C4ED-46F6-BAB3-391F62EF22D4}">
      <formula1>25</formula1>
      <formula2>50</formula2>
    </dataValidation>
    <dataValidation type="whole" allowBlank="1" showInputMessage="1" showErrorMessage="1" error="Whole number only_x000a_Department stores = $50 to $100 only" sqref="C22:L22" xr:uid="{8CCB046F-66C5-4B76-8F31-5E80CE1E5D77}">
      <formula1>50</formula1>
      <formula2>100</formula2>
    </dataValidation>
    <dataValidation type="whole" allowBlank="1" showInputMessage="1" showErrorMessage="1" error="Whole number only_x000a_Specialty stores = $100 to $150 only" sqref="C23:L23" xr:uid="{CFC35405-671B-4744-B2C2-D01CB476D28A}">
      <formula1>100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34E9-A50E-46E5-8884-36CE9E0CD32F}">
  <dimension ref="A1:AP257"/>
  <sheetViews>
    <sheetView workbookViewId="0">
      <selection activeCell="C2" sqref="C2:L2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0" t="s">
        <v>61</v>
      </c>
      <c r="C2" s="94" t="s">
        <v>55</v>
      </c>
      <c r="D2" s="95"/>
      <c r="E2" s="95"/>
      <c r="F2" s="95"/>
      <c r="G2" s="95"/>
      <c r="H2" s="95"/>
      <c r="I2" s="95"/>
      <c r="J2" s="95"/>
      <c r="K2" s="95"/>
      <c r="L2" s="96"/>
    </row>
    <row r="3" spans="1:42" ht="5.25" customHeight="1" x14ac:dyDescent="0.25">
      <c r="B3" s="101"/>
      <c r="C3" s="46"/>
      <c r="D3" s="47"/>
      <c r="E3" s="47"/>
      <c r="F3" s="47"/>
      <c r="G3" s="47"/>
      <c r="H3" s="47"/>
      <c r="I3" s="47"/>
      <c r="J3" s="47"/>
      <c r="K3" s="47"/>
      <c r="L3" s="48"/>
    </row>
    <row r="4" spans="1:42" ht="19.5" thickBot="1" x14ac:dyDescent="0.3">
      <c r="B4" s="102"/>
      <c r="C4" s="97" t="s">
        <v>56</v>
      </c>
      <c r="D4" s="98"/>
      <c r="E4" s="98"/>
      <c r="F4" s="98"/>
      <c r="G4" s="98"/>
      <c r="H4" s="98"/>
      <c r="I4" s="98"/>
      <c r="J4" s="98"/>
      <c r="K4" s="98"/>
      <c r="L4" s="99"/>
    </row>
    <row r="5" spans="1:42" ht="15.75" thickBot="1" x14ac:dyDescent="0.3">
      <c r="B5" s="40" t="s">
        <v>42</v>
      </c>
      <c r="C5" s="6">
        <v>10</v>
      </c>
      <c r="D5" s="6">
        <f>+C5+1</f>
        <v>11</v>
      </c>
    </row>
    <row r="6" spans="1:42" s="8" customFormat="1" ht="19.5" thickBot="1" x14ac:dyDescent="0.3">
      <c r="A6" s="7"/>
      <c r="B6" s="49" t="s">
        <v>19</v>
      </c>
      <c r="C6" s="16" t="s">
        <v>0</v>
      </c>
      <c r="D6" s="18" t="s">
        <v>1</v>
      </c>
      <c r="E6" s="16" t="s">
        <v>2</v>
      </c>
      <c r="F6" s="18" t="s">
        <v>3</v>
      </c>
      <c r="G6" s="16" t="s">
        <v>4</v>
      </c>
      <c r="H6" s="18" t="s">
        <v>5</v>
      </c>
      <c r="I6" s="16" t="s">
        <v>6</v>
      </c>
      <c r="J6" s="18" t="s">
        <v>7</v>
      </c>
      <c r="K6" s="16" t="s">
        <v>8</v>
      </c>
      <c r="L6" s="18" t="s">
        <v>9</v>
      </c>
      <c r="M6" s="17" t="s">
        <v>20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x14ac:dyDescent="0.25">
      <c r="B7" s="42" t="s">
        <v>53</v>
      </c>
      <c r="C7" s="25"/>
      <c r="D7" s="26"/>
      <c r="E7" s="25"/>
      <c r="F7" s="26"/>
      <c r="G7" s="25"/>
      <c r="H7" s="26"/>
      <c r="I7" s="25"/>
      <c r="J7" s="26"/>
      <c r="K7" s="25"/>
      <c r="L7" s="26"/>
      <c r="M7" s="27"/>
    </row>
    <row r="8" spans="1:42" x14ac:dyDescent="0.25">
      <c r="B8" s="19" t="s">
        <v>10</v>
      </c>
      <c r="C8" s="10"/>
      <c r="D8" s="20"/>
      <c r="E8" s="10"/>
      <c r="F8" s="20"/>
      <c r="G8" s="10"/>
      <c r="H8" s="20"/>
      <c r="I8" s="10"/>
      <c r="J8" s="20"/>
      <c r="K8" s="10"/>
      <c r="L8" s="20"/>
      <c r="M8" s="11">
        <f>SUM(C8:L8)</f>
        <v>0</v>
      </c>
      <c r="S8" s="50">
        <f>+C16</f>
        <v>0</v>
      </c>
      <c r="T8" s="50">
        <f t="shared" ref="T8:AB10" si="0">+D16</f>
        <v>0</v>
      </c>
      <c r="U8" s="50">
        <f t="shared" si="0"/>
        <v>49.080574038078112</v>
      </c>
      <c r="V8" s="50">
        <f t="shared" si="0"/>
        <v>229.09098909147099</v>
      </c>
      <c r="W8" s="50">
        <f t="shared" si="0"/>
        <v>451.82821349233541</v>
      </c>
      <c r="X8" s="50">
        <f t="shared" si="0"/>
        <v>575.64373830386887</v>
      </c>
      <c r="Y8" s="50">
        <f t="shared" si="0"/>
        <v>732.84066228531583</v>
      </c>
      <c r="Z8" s="50">
        <f t="shared" si="0"/>
        <v>863.10977644814955</v>
      </c>
      <c r="AA8" s="50">
        <f t="shared" si="0"/>
        <v>1005.1114599259492</v>
      </c>
      <c r="AB8" s="50">
        <f t="shared" si="0"/>
        <v>1093.294586414833</v>
      </c>
      <c r="AC8" s="3">
        <f>SUM(S8:AB8)</f>
        <v>5000.0000000000009</v>
      </c>
    </row>
    <row r="9" spans="1:42" x14ac:dyDescent="0.25">
      <c r="B9" s="19" t="s">
        <v>11</v>
      </c>
      <c r="C9" s="10"/>
      <c r="D9" s="20"/>
      <c r="E9" s="10"/>
      <c r="F9" s="20"/>
      <c r="G9" s="10"/>
      <c r="H9" s="20"/>
      <c r="I9" s="10"/>
      <c r="J9" s="20"/>
      <c r="K9" s="10"/>
      <c r="L9" s="20"/>
      <c r="M9" s="11">
        <f t="shared" ref="M9:M19" si="1">SUM(C9:L9)</f>
        <v>0</v>
      </c>
      <c r="S9" s="50">
        <f t="shared" ref="S9:S10" si="2">+C17</f>
        <v>0</v>
      </c>
      <c r="T9" s="50">
        <f t="shared" si="0"/>
        <v>0</v>
      </c>
      <c r="U9" s="50">
        <f t="shared" si="0"/>
        <v>21.138595465222267</v>
      </c>
      <c r="V9" s="50">
        <f t="shared" si="0"/>
        <v>86.782703960893201</v>
      </c>
      <c r="W9" s="50">
        <f t="shared" si="0"/>
        <v>142.61662779415647</v>
      </c>
      <c r="X9" s="50">
        <f t="shared" si="0"/>
        <v>190.66072828165676</v>
      </c>
      <c r="Y9" s="50">
        <f t="shared" si="0"/>
        <v>232.41936023919996</v>
      </c>
      <c r="Z9" s="50">
        <f t="shared" si="0"/>
        <v>269.0351879302649</v>
      </c>
      <c r="AA9" s="50">
        <f t="shared" si="0"/>
        <v>301.39136145872396</v>
      </c>
      <c r="AB9" s="50">
        <f t="shared" si="0"/>
        <v>355.95543486988333</v>
      </c>
      <c r="AC9" s="3">
        <f t="shared" ref="AC9:AC10" si="3">SUM(S9:AB9)</f>
        <v>1600.0000000000009</v>
      </c>
    </row>
    <row r="10" spans="1:42" ht="15.75" thickBot="1" x14ac:dyDescent="0.3">
      <c r="B10" s="24" t="s">
        <v>12</v>
      </c>
      <c r="C10" s="28"/>
      <c r="D10" s="29"/>
      <c r="E10" s="28"/>
      <c r="F10" s="29"/>
      <c r="G10" s="28"/>
      <c r="H10" s="29"/>
      <c r="I10" s="28"/>
      <c r="J10" s="29"/>
      <c r="K10" s="28"/>
      <c r="L10" s="29"/>
      <c r="M10" s="30">
        <f t="shared" si="1"/>
        <v>0</v>
      </c>
      <c r="S10" s="50">
        <f t="shared" si="2"/>
        <v>29.293985815132999</v>
      </c>
      <c r="T10" s="50">
        <f t="shared" si="0"/>
        <v>61.479963048439117</v>
      </c>
      <c r="U10" s="50">
        <f t="shared" si="0"/>
        <v>147.40434514476328</v>
      </c>
      <c r="V10" s="50">
        <f t="shared" si="0"/>
        <v>202.21103349807112</v>
      </c>
      <c r="W10" s="50">
        <f t="shared" si="0"/>
        <v>246.02215651226732</v>
      </c>
      <c r="X10" s="50">
        <f t="shared" si="0"/>
        <v>278.94210949627995</v>
      </c>
      <c r="Y10" s="50">
        <f t="shared" si="0"/>
        <v>306.06071735578951</v>
      </c>
      <c r="Z10" s="50">
        <f t="shared" si="0"/>
        <v>335.45573619680874</v>
      </c>
      <c r="AA10" s="50">
        <f t="shared" si="0"/>
        <v>358.19485084885315</v>
      </c>
      <c r="AB10" s="50">
        <f t="shared" si="0"/>
        <v>392.93510208359481</v>
      </c>
      <c r="AC10" s="3">
        <f t="shared" si="3"/>
        <v>2358</v>
      </c>
    </row>
    <row r="11" spans="1:42" x14ac:dyDescent="0.25">
      <c r="B11" s="42" t="s">
        <v>43</v>
      </c>
      <c r="C11" s="31"/>
      <c r="D11" s="32"/>
      <c r="E11" s="31"/>
      <c r="F11" s="32"/>
      <c r="G11" s="31"/>
      <c r="H11" s="32"/>
      <c r="I11" s="31"/>
      <c r="J11" s="32"/>
      <c r="K11" s="31"/>
      <c r="L11" s="32"/>
      <c r="M11" s="33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42" x14ac:dyDescent="0.25">
      <c r="B12" s="19" t="s">
        <v>10</v>
      </c>
      <c r="C12" s="12">
        <f>+'Round 4'!C42</f>
        <v>0</v>
      </c>
      <c r="D12" s="21">
        <f>+'Round 4'!D42</f>
        <v>0</v>
      </c>
      <c r="E12" s="12">
        <f>+'Round 4'!E42</f>
        <v>49.080574038078112</v>
      </c>
      <c r="F12" s="21">
        <f>+'Round 4'!F42</f>
        <v>229.09098909147099</v>
      </c>
      <c r="G12" s="12">
        <f>+'Round 4'!G42</f>
        <v>451.82821349233541</v>
      </c>
      <c r="H12" s="21">
        <f>+'Round 4'!H42</f>
        <v>575.64373830386887</v>
      </c>
      <c r="I12" s="12">
        <f>+'Round 4'!I42</f>
        <v>732.84066228531583</v>
      </c>
      <c r="J12" s="21">
        <f>+'Round 4'!J42</f>
        <v>863.10977644814955</v>
      </c>
      <c r="K12" s="12">
        <f>+'Round 4'!K42</f>
        <v>1005.1114599259492</v>
      </c>
      <c r="L12" s="21">
        <f>+'Round 4'!L42</f>
        <v>1093.294586414833</v>
      </c>
      <c r="M12" s="11">
        <f>SUM(C12:L12)</f>
        <v>5000.0000000000009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42" x14ac:dyDescent="0.25">
      <c r="B13" s="19" t="s">
        <v>11</v>
      </c>
      <c r="C13" s="12">
        <f>+'Round 4'!C43</f>
        <v>0</v>
      </c>
      <c r="D13" s="21">
        <f>+'Round 4'!D43</f>
        <v>0</v>
      </c>
      <c r="E13" s="12">
        <f>+'Round 4'!E43</f>
        <v>21.138595465222267</v>
      </c>
      <c r="F13" s="21">
        <f>+'Round 4'!F43</f>
        <v>86.782703960893201</v>
      </c>
      <c r="G13" s="12">
        <f>+'Round 4'!G43</f>
        <v>142.61662779415647</v>
      </c>
      <c r="H13" s="21">
        <f>+'Round 4'!H43</f>
        <v>190.66072828165676</v>
      </c>
      <c r="I13" s="12">
        <f>+'Round 4'!I43</f>
        <v>232.41936023919996</v>
      </c>
      <c r="J13" s="21">
        <f>+'Round 4'!J43</f>
        <v>269.0351879302649</v>
      </c>
      <c r="K13" s="12">
        <f>+'Round 4'!K43</f>
        <v>301.39136145872396</v>
      </c>
      <c r="L13" s="21">
        <f>+'Round 4'!L43</f>
        <v>355.95543486988333</v>
      </c>
      <c r="M13" s="11">
        <f t="shared" ref="M13:M14" si="4">SUM(C13:L13)</f>
        <v>1600.0000000000009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42" ht="15.75" thickBot="1" x14ac:dyDescent="0.3">
      <c r="B14" s="24" t="s">
        <v>12</v>
      </c>
      <c r="C14" s="34">
        <f>+'Round 4'!C44</f>
        <v>29.293985815132999</v>
      </c>
      <c r="D14" s="35">
        <f>+'Round 4'!D44</f>
        <v>61.479963048439117</v>
      </c>
      <c r="E14" s="34">
        <f>+'Round 4'!E44</f>
        <v>147.40434514476328</v>
      </c>
      <c r="F14" s="35">
        <f>+'Round 4'!F44</f>
        <v>202.21103349807112</v>
      </c>
      <c r="G14" s="34">
        <f>+'Round 4'!G44</f>
        <v>246.02215651226732</v>
      </c>
      <c r="H14" s="35">
        <f>+'Round 4'!H44</f>
        <v>278.94210949627995</v>
      </c>
      <c r="I14" s="34">
        <f>+'Round 4'!I44</f>
        <v>306.06071735578951</v>
      </c>
      <c r="J14" s="35">
        <f>+'Round 4'!J44</f>
        <v>335.45573619680874</v>
      </c>
      <c r="K14" s="34">
        <f>+'Round 4'!K44</f>
        <v>358.19485084885315</v>
      </c>
      <c r="L14" s="35">
        <f>+'Round 4'!L44</f>
        <v>392.93510208359481</v>
      </c>
      <c r="M14" s="30">
        <f t="shared" si="4"/>
        <v>2358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42" x14ac:dyDescent="0.25">
      <c r="B15" s="42" t="s">
        <v>14</v>
      </c>
      <c r="C15" s="31"/>
      <c r="D15" s="32"/>
      <c r="E15" s="31"/>
      <c r="F15" s="32"/>
      <c r="G15" s="31"/>
      <c r="H15" s="32"/>
      <c r="I15" s="31"/>
      <c r="J15" s="32"/>
      <c r="K15" s="31"/>
      <c r="L15" s="32"/>
      <c r="M15" s="33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42" x14ac:dyDescent="0.25">
      <c r="B16" s="19" t="s">
        <v>10</v>
      </c>
      <c r="C16" s="12">
        <f>+C8+C12</f>
        <v>0</v>
      </c>
      <c r="D16" s="21">
        <f t="shared" ref="D16:L16" si="5">+D8+D12</f>
        <v>0</v>
      </c>
      <c r="E16" s="12">
        <f t="shared" si="5"/>
        <v>49.080574038078112</v>
      </c>
      <c r="F16" s="21">
        <f t="shared" si="5"/>
        <v>229.09098909147099</v>
      </c>
      <c r="G16" s="12">
        <f t="shared" si="5"/>
        <v>451.82821349233541</v>
      </c>
      <c r="H16" s="21">
        <f t="shared" si="5"/>
        <v>575.64373830386887</v>
      </c>
      <c r="I16" s="12">
        <f t="shared" si="5"/>
        <v>732.84066228531583</v>
      </c>
      <c r="J16" s="21">
        <f t="shared" si="5"/>
        <v>863.10977644814955</v>
      </c>
      <c r="K16" s="12">
        <f t="shared" si="5"/>
        <v>1005.1114599259492</v>
      </c>
      <c r="L16" s="21">
        <f t="shared" si="5"/>
        <v>1093.294586414833</v>
      </c>
      <c r="M16" s="11">
        <f>SUM(C16:L16)</f>
        <v>5000.0000000000009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40" x14ac:dyDescent="0.25">
      <c r="B17" s="19" t="s">
        <v>11</v>
      </c>
      <c r="C17" s="12">
        <f t="shared" ref="C17:L18" si="6">+C9+C13</f>
        <v>0</v>
      </c>
      <c r="D17" s="21">
        <f t="shared" si="6"/>
        <v>0</v>
      </c>
      <c r="E17" s="12">
        <f t="shared" si="6"/>
        <v>21.138595465222267</v>
      </c>
      <c r="F17" s="21">
        <f t="shared" si="6"/>
        <v>86.782703960893201</v>
      </c>
      <c r="G17" s="12">
        <f t="shared" si="6"/>
        <v>142.61662779415647</v>
      </c>
      <c r="H17" s="21">
        <f t="shared" si="6"/>
        <v>190.66072828165676</v>
      </c>
      <c r="I17" s="12">
        <f t="shared" si="6"/>
        <v>232.41936023919996</v>
      </c>
      <c r="J17" s="21">
        <f t="shared" si="6"/>
        <v>269.0351879302649</v>
      </c>
      <c r="K17" s="12">
        <f t="shared" si="6"/>
        <v>301.39136145872396</v>
      </c>
      <c r="L17" s="21">
        <f t="shared" si="6"/>
        <v>355.95543486988333</v>
      </c>
      <c r="M17" s="11">
        <f t="shared" ref="M17:M18" si="7">SUM(C17:L17)</f>
        <v>1600.0000000000009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40" ht="15.75" thickBot="1" x14ac:dyDescent="0.3">
      <c r="B18" s="19" t="s">
        <v>12</v>
      </c>
      <c r="C18" s="12">
        <f t="shared" si="6"/>
        <v>29.293985815132999</v>
      </c>
      <c r="D18" s="21">
        <f t="shared" si="6"/>
        <v>61.479963048439117</v>
      </c>
      <c r="E18" s="12">
        <f t="shared" si="6"/>
        <v>147.40434514476328</v>
      </c>
      <c r="F18" s="21">
        <f t="shared" si="6"/>
        <v>202.21103349807112</v>
      </c>
      <c r="G18" s="12">
        <f t="shared" si="6"/>
        <v>246.02215651226732</v>
      </c>
      <c r="H18" s="21">
        <f t="shared" si="6"/>
        <v>278.94210949627995</v>
      </c>
      <c r="I18" s="12">
        <f t="shared" si="6"/>
        <v>306.06071735578951</v>
      </c>
      <c r="J18" s="21">
        <f t="shared" si="6"/>
        <v>335.45573619680874</v>
      </c>
      <c r="K18" s="12">
        <f t="shared" si="6"/>
        <v>358.19485084885315</v>
      </c>
      <c r="L18" s="21">
        <f t="shared" si="6"/>
        <v>392.93510208359481</v>
      </c>
      <c r="M18" s="11">
        <f t="shared" si="7"/>
        <v>2358</v>
      </c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40" ht="15.75" thickBot="1" x14ac:dyDescent="0.3">
      <c r="B19" s="132" t="s">
        <v>14</v>
      </c>
      <c r="C19" s="127">
        <f>SUM(C16:C18)</f>
        <v>29.293985815132999</v>
      </c>
      <c r="D19" s="128">
        <f t="shared" ref="D19:L19" si="8">SUM(D16:D18)</f>
        <v>61.479963048439117</v>
      </c>
      <c r="E19" s="127">
        <f t="shared" si="8"/>
        <v>217.62351464806366</v>
      </c>
      <c r="F19" s="128">
        <f t="shared" si="8"/>
        <v>518.08472655043533</v>
      </c>
      <c r="G19" s="127">
        <f t="shared" si="8"/>
        <v>840.46699779875917</v>
      </c>
      <c r="H19" s="128">
        <f t="shared" si="8"/>
        <v>1045.2465760818056</v>
      </c>
      <c r="I19" s="127">
        <f t="shared" si="8"/>
        <v>1271.3207398803052</v>
      </c>
      <c r="J19" s="128">
        <f t="shared" si="8"/>
        <v>1467.6007005752231</v>
      </c>
      <c r="K19" s="127">
        <f t="shared" si="8"/>
        <v>1664.6976722335262</v>
      </c>
      <c r="L19" s="128">
        <f t="shared" si="8"/>
        <v>1842.185123368311</v>
      </c>
      <c r="M19" s="129">
        <f t="shared" si="1"/>
        <v>8958</v>
      </c>
    </row>
    <row r="20" spans="1:40" ht="15" customHeight="1" x14ac:dyDescent="0.25">
      <c r="B20" s="42" t="s">
        <v>13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7"/>
      <c r="N20" s="91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19" t="s">
        <v>10</v>
      </c>
      <c r="C21" s="13"/>
      <c r="D21" s="22"/>
      <c r="E21" s="13"/>
      <c r="F21" s="22"/>
      <c r="G21" s="13"/>
      <c r="H21" s="22"/>
      <c r="I21" s="13"/>
      <c r="J21" s="22"/>
      <c r="K21" s="13"/>
      <c r="L21" s="22"/>
      <c r="M21" s="9">
        <f>+AE25</f>
        <v>0</v>
      </c>
      <c r="N21" s="92"/>
      <c r="S21" s="50">
        <f>+C21</f>
        <v>0</v>
      </c>
      <c r="T21" s="50">
        <f t="shared" ref="T21:AB23" si="9">+D21</f>
        <v>0</v>
      </c>
      <c r="U21" s="50">
        <f t="shared" si="9"/>
        <v>0</v>
      </c>
      <c r="V21" s="50">
        <f t="shared" si="9"/>
        <v>0</v>
      </c>
      <c r="W21" s="50">
        <f t="shared" si="9"/>
        <v>0</v>
      </c>
      <c r="X21" s="50">
        <f t="shared" si="9"/>
        <v>0</v>
      </c>
      <c r="Y21" s="50">
        <f t="shared" si="9"/>
        <v>0</v>
      </c>
      <c r="Z21" s="50">
        <f t="shared" si="9"/>
        <v>0</v>
      </c>
      <c r="AA21" s="50">
        <f t="shared" si="9"/>
        <v>0</v>
      </c>
      <c r="AB21" s="50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19" t="s">
        <v>11</v>
      </c>
      <c r="C22" s="13"/>
      <c r="D22" s="22"/>
      <c r="E22" s="13"/>
      <c r="F22" s="22"/>
      <c r="G22" s="13"/>
      <c r="H22" s="22"/>
      <c r="I22" s="13"/>
      <c r="J22" s="22"/>
      <c r="K22" s="13"/>
      <c r="L22" s="22"/>
      <c r="M22" s="9">
        <f t="shared" ref="M22:M23" si="10">+AE26</f>
        <v>0</v>
      </c>
      <c r="N22" s="92"/>
      <c r="S22" s="50">
        <f t="shared" ref="S22:S23" si="11">+C22</f>
        <v>0</v>
      </c>
      <c r="T22" s="50">
        <f t="shared" si="9"/>
        <v>0</v>
      </c>
      <c r="U22" s="50">
        <f t="shared" si="9"/>
        <v>0</v>
      </c>
      <c r="V22" s="50">
        <f t="shared" si="9"/>
        <v>0</v>
      </c>
      <c r="W22" s="50">
        <f t="shared" si="9"/>
        <v>0</v>
      </c>
      <c r="X22" s="50">
        <f t="shared" si="9"/>
        <v>0</v>
      </c>
      <c r="Y22" s="50">
        <f t="shared" si="9"/>
        <v>0</v>
      </c>
      <c r="Z22" s="50">
        <f t="shared" si="9"/>
        <v>0</v>
      </c>
      <c r="AA22" s="50">
        <f t="shared" si="9"/>
        <v>0</v>
      </c>
      <c r="AB22" s="50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4" t="s">
        <v>12</v>
      </c>
      <c r="C23" s="36"/>
      <c r="D23" s="37"/>
      <c r="E23" s="36"/>
      <c r="F23" s="37"/>
      <c r="G23" s="36"/>
      <c r="H23" s="37"/>
      <c r="I23" s="36"/>
      <c r="J23" s="37"/>
      <c r="K23" s="36"/>
      <c r="L23" s="37"/>
      <c r="M23" s="15">
        <f t="shared" si="10"/>
        <v>0</v>
      </c>
      <c r="N23" s="93"/>
      <c r="S23" s="50">
        <f t="shared" si="11"/>
        <v>0</v>
      </c>
      <c r="T23" s="50">
        <f t="shared" si="9"/>
        <v>0</v>
      </c>
      <c r="U23" s="50">
        <f t="shared" si="9"/>
        <v>0</v>
      </c>
      <c r="V23" s="50">
        <f t="shared" si="9"/>
        <v>0</v>
      </c>
      <c r="W23" s="50">
        <f t="shared" si="9"/>
        <v>0</v>
      </c>
      <c r="X23" s="50">
        <f t="shared" si="9"/>
        <v>0</v>
      </c>
      <c r="Y23" s="50">
        <f t="shared" si="9"/>
        <v>0</v>
      </c>
      <c r="Z23" s="50">
        <f t="shared" si="9"/>
        <v>0</v>
      </c>
      <c r="AA23" s="50">
        <f t="shared" si="9"/>
        <v>0</v>
      </c>
      <c r="AB23" s="50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2" t="s">
        <v>15</v>
      </c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7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19" t="s">
        <v>35</v>
      </c>
      <c r="C25" s="12">
        <f t="shared" ref="C25:L25" si="12">+C8*$A25</f>
        <v>0</v>
      </c>
      <c r="D25" s="21">
        <f t="shared" si="12"/>
        <v>0</v>
      </c>
      <c r="E25" s="12">
        <f t="shared" si="12"/>
        <v>0</v>
      </c>
      <c r="F25" s="21">
        <f t="shared" si="12"/>
        <v>0</v>
      </c>
      <c r="G25" s="12">
        <f t="shared" si="12"/>
        <v>0</v>
      </c>
      <c r="H25" s="21">
        <f t="shared" si="12"/>
        <v>0</v>
      </c>
      <c r="I25" s="12">
        <f t="shared" si="12"/>
        <v>0</v>
      </c>
      <c r="J25" s="21">
        <f t="shared" si="12"/>
        <v>0</v>
      </c>
      <c r="K25" s="12">
        <f t="shared" si="12"/>
        <v>0</v>
      </c>
      <c r="L25" s="21">
        <f t="shared" si="12"/>
        <v>0</v>
      </c>
      <c r="M25" s="11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19" t="s">
        <v>36</v>
      </c>
      <c r="C26" s="12">
        <f t="shared" ref="C26:L26" si="14">+C9*$A26</f>
        <v>0</v>
      </c>
      <c r="D26" s="21">
        <f t="shared" si="14"/>
        <v>0</v>
      </c>
      <c r="E26" s="12">
        <f t="shared" si="14"/>
        <v>0</v>
      </c>
      <c r="F26" s="21">
        <f t="shared" si="14"/>
        <v>0</v>
      </c>
      <c r="G26" s="12">
        <f t="shared" si="14"/>
        <v>0</v>
      </c>
      <c r="H26" s="21">
        <f t="shared" si="14"/>
        <v>0</v>
      </c>
      <c r="I26" s="12">
        <f t="shared" si="14"/>
        <v>0</v>
      </c>
      <c r="J26" s="21">
        <f t="shared" si="14"/>
        <v>0</v>
      </c>
      <c r="K26" s="12">
        <f t="shared" si="14"/>
        <v>0</v>
      </c>
      <c r="L26" s="21">
        <f t="shared" si="14"/>
        <v>0</v>
      </c>
      <c r="M26" s="11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19" t="s">
        <v>37</v>
      </c>
      <c r="C27" s="12">
        <f t="shared" ref="C27:L27" si="19">+C10*$A27</f>
        <v>0</v>
      </c>
      <c r="D27" s="21">
        <f t="shared" si="19"/>
        <v>0</v>
      </c>
      <c r="E27" s="12">
        <f t="shared" si="19"/>
        <v>0</v>
      </c>
      <c r="F27" s="21">
        <f t="shared" si="19"/>
        <v>0</v>
      </c>
      <c r="G27" s="12">
        <f t="shared" si="19"/>
        <v>0</v>
      </c>
      <c r="H27" s="21">
        <f t="shared" si="19"/>
        <v>0</v>
      </c>
      <c r="I27" s="12">
        <f t="shared" si="19"/>
        <v>0</v>
      </c>
      <c r="J27" s="21">
        <f t="shared" si="19"/>
        <v>0</v>
      </c>
      <c r="K27" s="12">
        <f t="shared" si="19"/>
        <v>0</v>
      </c>
      <c r="L27" s="21">
        <f t="shared" si="19"/>
        <v>0</v>
      </c>
      <c r="M27" s="11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19" t="s">
        <v>58</v>
      </c>
      <c r="C28" s="12">
        <f>ROUND('Round 4'!C42*1+'Round 4'!C43*2.5+'Round 4'!C44*4,0)</f>
        <v>117</v>
      </c>
      <c r="D28" s="21">
        <f>ROUND('Round 4'!D42*1+'Round 4'!D43*2.5+'Round 4'!D44*4,0)</f>
        <v>246</v>
      </c>
      <c r="E28" s="12">
        <f>ROUND('Round 4'!E42*1+'Round 4'!E43*2.5+'Round 4'!E44*4,0)</f>
        <v>692</v>
      </c>
      <c r="F28" s="21">
        <f>ROUND('Round 4'!F42*1+'Round 4'!F43*2.5+'Round 4'!F44*4,0)</f>
        <v>1255</v>
      </c>
      <c r="G28" s="12">
        <f>ROUND('Round 4'!G42*1+'Round 4'!G43*2.5+'Round 4'!G44*4,0)</f>
        <v>1792</v>
      </c>
      <c r="H28" s="21">
        <f>ROUND('Round 4'!H42*1+'Round 4'!H43*2.5+'Round 4'!H44*4,0)</f>
        <v>2168</v>
      </c>
      <c r="I28" s="12">
        <f>ROUND('Round 4'!I42*1+'Round 4'!I43*2.5+'Round 4'!I44*4,0)</f>
        <v>2538</v>
      </c>
      <c r="J28" s="21">
        <f>ROUND('Round 4'!J42*1+'Round 4'!J43*2.5+'Round 4'!J44*4,0)</f>
        <v>2878</v>
      </c>
      <c r="K28" s="12">
        <f>ROUND('Round 4'!K42*1+'Round 4'!K43*2.5+'Round 4'!K44*4,0)</f>
        <v>3191</v>
      </c>
      <c r="L28" s="21">
        <f>ROUND('Round 4'!L42*1+'Round 4'!L43*2.5+'Round 4'!L44*4,0)</f>
        <v>3555</v>
      </c>
      <c r="M28" s="11">
        <f t="shared" si="15"/>
        <v>18432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3" t="s">
        <v>18</v>
      </c>
      <c r="C29" s="34">
        <f>IF($D5&gt;C63,5000,"N/A")</f>
        <v>5000</v>
      </c>
      <c r="D29" s="35">
        <f t="shared" ref="D29:L29" si="21">IF($D5&gt;D63,5000,"N/A")</f>
        <v>5000</v>
      </c>
      <c r="E29" s="34">
        <f t="shared" si="21"/>
        <v>5000</v>
      </c>
      <c r="F29" s="35">
        <f t="shared" si="21"/>
        <v>5000</v>
      </c>
      <c r="G29" s="34">
        <f t="shared" si="21"/>
        <v>5000</v>
      </c>
      <c r="H29" s="35">
        <f t="shared" si="21"/>
        <v>5000</v>
      </c>
      <c r="I29" s="34">
        <f t="shared" si="21"/>
        <v>5000</v>
      </c>
      <c r="J29" s="35">
        <f t="shared" si="21"/>
        <v>5000</v>
      </c>
      <c r="K29" s="34">
        <f t="shared" si="21"/>
        <v>5000</v>
      </c>
      <c r="L29" s="35">
        <f t="shared" si="21"/>
        <v>5000</v>
      </c>
      <c r="M29" s="30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0</v>
      </c>
      <c r="V29" s="3">
        <f t="shared" si="22"/>
        <v>0</v>
      </c>
      <c r="W29" s="3">
        <f t="shared" si="22"/>
        <v>0</v>
      </c>
      <c r="X29" s="3">
        <f t="shared" si="22"/>
        <v>0</v>
      </c>
      <c r="Y29" s="3">
        <f t="shared" si="22"/>
        <v>0</v>
      </c>
      <c r="Z29" s="3">
        <f t="shared" si="22"/>
        <v>0</v>
      </c>
      <c r="AA29" s="3">
        <f t="shared" si="22"/>
        <v>0</v>
      </c>
      <c r="AB29" s="3">
        <f t="shared" si="22"/>
        <v>0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ht="15.75" thickBot="1" x14ac:dyDescent="0.3">
      <c r="B30" s="62" t="s">
        <v>17</v>
      </c>
      <c r="C30" s="127">
        <f>SUM(C25:C29)</f>
        <v>5117</v>
      </c>
      <c r="D30" s="128">
        <f t="shared" ref="D30:L30" si="23">SUM(D25:D29)</f>
        <v>5246</v>
      </c>
      <c r="E30" s="127">
        <f t="shared" si="23"/>
        <v>5692</v>
      </c>
      <c r="F30" s="128">
        <f t="shared" si="23"/>
        <v>6255</v>
      </c>
      <c r="G30" s="127">
        <f t="shared" si="23"/>
        <v>6792</v>
      </c>
      <c r="H30" s="128">
        <f t="shared" si="23"/>
        <v>7168</v>
      </c>
      <c r="I30" s="127">
        <f t="shared" si="23"/>
        <v>7538</v>
      </c>
      <c r="J30" s="128">
        <f t="shared" si="23"/>
        <v>7878</v>
      </c>
      <c r="K30" s="127">
        <f t="shared" si="23"/>
        <v>8191</v>
      </c>
      <c r="L30" s="128">
        <f t="shared" si="23"/>
        <v>8555</v>
      </c>
      <c r="M30" s="11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0</v>
      </c>
      <c r="V30" s="3">
        <f t="shared" si="24"/>
        <v>0</v>
      </c>
      <c r="W30" s="3">
        <f t="shared" si="24"/>
        <v>0</v>
      </c>
      <c r="X30" s="3">
        <f t="shared" si="24"/>
        <v>0</v>
      </c>
      <c r="Y30" s="3">
        <f t="shared" si="24"/>
        <v>0</v>
      </c>
      <c r="Z30" s="3">
        <f t="shared" si="24"/>
        <v>0</v>
      </c>
      <c r="AA30" s="3">
        <f t="shared" si="24"/>
        <v>0</v>
      </c>
      <c r="AB30" s="3">
        <f t="shared" si="24"/>
        <v>0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19" t="s">
        <v>54</v>
      </c>
      <c r="C31" s="12">
        <f>MAX(+'Round 4'!C53,50000)</f>
        <v>63550.601418486709</v>
      </c>
      <c r="D31" s="21">
        <f>MAX(+'Round 4'!D53,50000)</f>
        <v>71770.603879913891</v>
      </c>
      <c r="E31" s="12">
        <f>MAX(+'Round 4'!E53,50000)</f>
        <v>76308.789085020355</v>
      </c>
      <c r="F31" s="21">
        <f>MAX(+'Round 4'!F53,50000)</f>
        <v>72229.943739336697</v>
      </c>
      <c r="G31" s="12">
        <f>MAX(+'Round 4'!G53,50000)</f>
        <v>67976.189800705222</v>
      </c>
      <c r="H31" s="21">
        <f>MAX(+'Round 4'!H53,50000)</f>
        <v>65507.863374597611</v>
      </c>
      <c r="I31" s="12">
        <f>MAX(+'Round 4'!I53,50000)</f>
        <v>62713.931433198741</v>
      </c>
      <c r="J31" s="21">
        <f>MAX(+'Round 4'!J53,50000)</f>
        <v>60094.764252087873</v>
      </c>
      <c r="K31" s="12">
        <f>MAX(+'Round 4'!K53,50000)</f>
        <v>57441.259733355779</v>
      </c>
      <c r="L31" s="21">
        <f>MAX(+'Round 4'!L53,50000)</f>
        <v>55948.461879730778</v>
      </c>
      <c r="M31" s="9"/>
      <c r="S31" s="3">
        <f>IF(AND(S10=0,S23=0),1,0)</f>
        <v>0</v>
      </c>
      <c r="T31" s="3">
        <f t="shared" ref="T31:AB31" si="25">IF(AND(T10=0,T23=0),1,0)</f>
        <v>0</v>
      </c>
      <c r="U31" s="3">
        <f t="shared" si="25"/>
        <v>0</v>
      </c>
      <c r="V31" s="3">
        <f t="shared" si="25"/>
        <v>0</v>
      </c>
      <c r="W31" s="3">
        <f t="shared" si="25"/>
        <v>0</v>
      </c>
      <c r="X31" s="3">
        <f t="shared" si="25"/>
        <v>0</v>
      </c>
      <c r="Y31" s="3">
        <f t="shared" si="25"/>
        <v>0</v>
      </c>
      <c r="Z31" s="3">
        <f t="shared" si="25"/>
        <v>0</v>
      </c>
      <c r="AA31" s="3">
        <f t="shared" si="25"/>
        <v>0</v>
      </c>
      <c r="AB31" s="3">
        <f t="shared" si="25"/>
        <v>0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19" t="s">
        <v>38</v>
      </c>
      <c r="C32" s="14" t="str">
        <f>IF(C30&gt;C31,"Over","OK")</f>
        <v>OK</v>
      </c>
      <c r="D32" s="23" t="str">
        <f t="shared" ref="D32:L32" si="26">IF(D30&gt;D31,"Over","OK")</f>
        <v>OK</v>
      </c>
      <c r="E32" s="14" t="str">
        <f t="shared" si="26"/>
        <v>OK</v>
      </c>
      <c r="F32" s="23" t="str">
        <f t="shared" si="26"/>
        <v>OK</v>
      </c>
      <c r="G32" s="14" t="str">
        <f t="shared" si="26"/>
        <v>OK</v>
      </c>
      <c r="H32" s="23" t="str">
        <f t="shared" si="26"/>
        <v>OK</v>
      </c>
      <c r="I32" s="14" t="str">
        <f t="shared" si="26"/>
        <v>OK</v>
      </c>
      <c r="J32" s="23" t="str">
        <f t="shared" si="26"/>
        <v>OK</v>
      </c>
      <c r="K32" s="14" t="str">
        <f t="shared" si="26"/>
        <v>OK</v>
      </c>
      <c r="L32" s="23" t="str">
        <f t="shared" si="26"/>
        <v>OK</v>
      </c>
      <c r="M32" s="76">
        <f>COUNTIF(C33:L33,"Recheck")</f>
        <v>10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4" t="s">
        <v>39</v>
      </c>
      <c r="C33" s="38" t="str">
        <f t="shared" ref="C33:L33" si="28">IF(S35=3,"OK","Recheck")</f>
        <v>Recheck</v>
      </c>
      <c r="D33" s="39" t="str">
        <f t="shared" si="28"/>
        <v>Recheck</v>
      </c>
      <c r="E33" s="38" t="str">
        <f t="shared" si="28"/>
        <v>Recheck</v>
      </c>
      <c r="F33" s="39" t="str">
        <f t="shared" si="28"/>
        <v>Recheck</v>
      </c>
      <c r="G33" s="38" t="str">
        <f t="shared" si="28"/>
        <v>Recheck</v>
      </c>
      <c r="H33" s="39" t="str">
        <f t="shared" si="28"/>
        <v>Recheck</v>
      </c>
      <c r="I33" s="38" t="str">
        <f t="shared" si="28"/>
        <v>Recheck</v>
      </c>
      <c r="J33" s="39" t="str">
        <f t="shared" si="28"/>
        <v>Recheck</v>
      </c>
      <c r="K33" s="38" t="str">
        <f t="shared" si="28"/>
        <v>Recheck</v>
      </c>
      <c r="L33" s="39" t="str">
        <f t="shared" si="28"/>
        <v>Recheck</v>
      </c>
      <c r="M33" s="75" t="str">
        <f>IF(M32=0,"","RECHECK")</f>
        <v>RECHECK</v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49" t="s">
        <v>21</v>
      </c>
      <c r="C34" s="16" t="s">
        <v>0</v>
      </c>
      <c r="D34" s="18" t="s">
        <v>1</v>
      </c>
      <c r="E34" s="16" t="s">
        <v>2</v>
      </c>
      <c r="F34" s="18" t="s">
        <v>3</v>
      </c>
      <c r="G34" s="16" t="s">
        <v>4</v>
      </c>
      <c r="H34" s="18" t="s">
        <v>5</v>
      </c>
      <c r="I34" s="16" t="s">
        <v>6</v>
      </c>
      <c r="J34" s="18" t="s">
        <v>7</v>
      </c>
      <c r="K34" s="16" t="s">
        <v>8</v>
      </c>
      <c r="L34" s="18" t="s">
        <v>9</v>
      </c>
      <c r="M34" s="17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2" t="s">
        <v>23</v>
      </c>
      <c r="C35" s="25"/>
      <c r="D35" s="26"/>
      <c r="E35" s="25"/>
      <c r="F35" s="26"/>
      <c r="G35" s="25"/>
      <c r="H35" s="26"/>
      <c r="I35" s="25"/>
      <c r="J35" s="26"/>
      <c r="K35" s="25"/>
      <c r="L35" s="26"/>
      <c r="M35" s="27"/>
      <c r="S35" s="3">
        <f>SUM(S29:S34)</f>
        <v>2</v>
      </c>
      <c r="T35" s="3">
        <f t="shared" ref="T35:AB35" si="31">SUM(T29:T34)</f>
        <v>2</v>
      </c>
      <c r="U35" s="3">
        <f t="shared" si="31"/>
        <v>0</v>
      </c>
      <c r="V35" s="3">
        <f t="shared" si="31"/>
        <v>0</v>
      </c>
      <c r="W35" s="3">
        <f t="shared" si="31"/>
        <v>0</v>
      </c>
      <c r="X35" s="3">
        <f t="shared" si="31"/>
        <v>0</v>
      </c>
      <c r="Y35" s="3">
        <f t="shared" si="31"/>
        <v>0</v>
      </c>
      <c r="Z35" s="3">
        <f t="shared" si="31"/>
        <v>0</v>
      </c>
      <c r="AA35" s="3">
        <f t="shared" si="31"/>
        <v>0</v>
      </c>
      <c r="AB35" s="3">
        <f t="shared" si="31"/>
        <v>0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19" t="s">
        <v>10</v>
      </c>
      <c r="C36" s="12">
        <f>IF($M$32=0,C251,0)</f>
        <v>0</v>
      </c>
      <c r="D36" s="21">
        <f t="shared" ref="D36:L36" si="32">IF($M$32=0,D251,0)</f>
        <v>0</v>
      </c>
      <c r="E36" s="12">
        <f t="shared" si="32"/>
        <v>0</v>
      </c>
      <c r="F36" s="21">
        <f t="shared" si="32"/>
        <v>0</v>
      </c>
      <c r="G36" s="12">
        <f t="shared" si="32"/>
        <v>0</v>
      </c>
      <c r="H36" s="21">
        <f t="shared" si="32"/>
        <v>0</v>
      </c>
      <c r="I36" s="12">
        <f t="shared" si="32"/>
        <v>0</v>
      </c>
      <c r="J36" s="21">
        <f t="shared" si="32"/>
        <v>0</v>
      </c>
      <c r="K36" s="12">
        <f t="shared" si="32"/>
        <v>0</v>
      </c>
      <c r="L36" s="21">
        <f t="shared" si="32"/>
        <v>0</v>
      </c>
      <c r="M36" s="11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19" t="s">
        <v>11</v>
      </c>
      <c r="C37" s="12">
        <f t="shared" ref="C37:L38" si="33">IF($M$32=0,C252,0)</f>
        <v>0</v>
      </c>
      <c r="D37" s="21">
        <f t="shared" si="33"/>
        <v>0</v>
      </c>
      <c r="E37" s="12">
        <f t="shared" si="33"/>
        <v>0</v>
      </c>
      <c r="F37" s="21">
        <f t="shared" si="33"/>
        <v>0</v>
      </c>
      <c r="G37" s="12">
        <f t="shared" si="33"/>
        <v>0</v>
      </c>
      <c r="H37" s="21">
        <f t="shared" si="33"/>
        <v>0</v>
      </c>
      <c r="I37" s="12">
        <f t="shared" si="33"/>
        <v>0</v>
      </c>
      <c r="J37" s="21">
        <f t="shared" si="33"/>
        <v>0</v>
      </c>
      <c r="K37" s="12">
        <f t="shared" si="33"/>
        <v>0</v>
      </c>
      <c r="L37" s="21">
        <f t="shared" si="33"/>
        <v>0</v>
      </c>
      <c r="M37" s="11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19" t="s">
        <v>12</v>
      </c>
      <c r="C38" s="12">
        <f t="shared" si="33"/>
        <v>0</v>
      </c>
      <c r="D38" s="21">
        <f t="shared" si="33"/>
        <v>0</v>
      </c>
      <c r="E38" s="12">
        <f t="shared" si="33"/>
        <v>0</v>
      </c>
      <c r="F38" s="21">
        <f t="shared" si="33"/>
        <v>0</v>
      </c>
      <c r="G38" s="12">
        <f t="shared" si="33"/>
        <v>0</v>
      </c>
      <c r="H38" s="21">
        <f t="shared" si="33"/>
        <v>0</v>
      </c>
      <c r="I38" s="12">
        <f t="shared" si="33"/>
        <v>0</v>
      </c>
      <c r="J38" s="21">
        <f t="shared" si="33"/>
        <v>0</v>
      </c>
      <c r="K38" s="12">
        <f t="shared" si="33"/>
        <v>0</v>
      </c>
      <c r="L38" s="21">
        <f t="shared" si="33"/>
        <v>0</v>
      </c>
      <c r="M38" s="11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3" t="s">
        <v>41</v>
      </c>
      <c r="C39" s="34">
        <f>SUM(C36:C38)</f>
        <v>0</v>
      </c>
      <c r="D39" s="35">
        <f t="shared" ref="D39:L39" si="34">SUM(D36:D38)</f>
        <v>0</v>
      </c>
      <c r="E39" s="34">
        <f t="shared" si="34"/>
        <v>0</v>
      </c>
      <c r="F39" s="35">
        <f t="shared" si="34"/>
        <v>0</v>
      </c>
      <c r="G39" s="34">
        <f t="shared" si="34"/>
        <v>0</v>
      </c>
      <c r="H39" s="35">
        <f t="shared" si="34"/>
        <v>0</v>
      </c>
      <c r="I39" s="34">
        <f t="shared" si="34"/>
        <v>0</v>
      </c>
      <c r="J39" s="35">
        <f t="shared" si="34"/>
        <v>0</v>
      </c>
      <c r="K39" s="34">
        <f t="shared" si="34"/>
        <v>0</v>
      </c>
      <c r="L39" s="35">
        <f t="shared" si="34"/>
        <v>0</v>
      </c>
      <c r="M39" s="30">
        <f t="shared" ref="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4" t="s">
        <v>71</v>
      </c>
      <c r="C40" s="59">
        <f>IFERROR(C39/$M39,0)</f>
        <v>0</v>
      </c>
      <c r="D40" s="60">
        <f t="shared" ref="D40:M40" si="36">IFERROR(D39/$M39,0)</f>
        <v>0</v>
      </c>
      <c r="E40" s="59">
        <f t="shared" si="36"/>
        <v>0</v>
      </c>
      <c r="F40" s="60">
        <f t="shared" si="36"/>
        <v>0</v>
      </c>
      <c r="G40" s="59">
        <f t="shared" si="36"/>
        <v>0</v>
      </c>
      <c r="H40" s="60">
        <f t="shared" si="36"/>
        <v>0</v>
      </c>
      <c r="I40" s="59">
        <f t="shared" si="36"/>
        <v>0</v>
      </c>
      <c r="J40" s="60">
        <f t="shared" si="36"/>
        <v>0</v>
      </c>
      <c r="K40" s="59">
        <f t="shared" si="36"/>
        <v>0</v>
      </c>
      <c r="L40" s="60">
        <f t="shared" si="36"/>
        <v>0</v>
      </c>
      <c r="M40" s="61">
        <f t="shared" si="36"/>
        <v>0</v>
      </c>
    </row>
    <row r="41" spans="2:40" x14ac:dyDescent="0.25">
      <c r="B41" s="42" t="s">
        <v>25</v>
      </c>
      <c r="C41" s="25"/>
      <c r="D41" s="26"/>
      <c r="E41" s="25"/>
      <c r="F41" s="26"/>
      <c r="G41" s="25"/>
      <c r="H41" s="26"/>
      <c r="I41" s="25"/>
      <c r="J41" s="26"/>
      <c r="K41" s="25"/>
      <c r="L41" s="26"/>
      <c r="M41" s="27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19" t="s">
        <v>10</v>
      </c>
      <c r="C42" s="12">
        <f t="shared" ref="C42:L42" si="37">+C16-C36</f>
        <v>0</v>
      </c>
      <c r="D42" s="21">
        <f t="shared" si="37"/>
        <v>0</v>
      </c>
      <c r="E42" s="12">
        <f t="shared" si="37"/>
        <v>49.080574038078112</v>
      </c>
      <c r="F42" s="21">
        <f t="shared" si="37"/>
        <v>229.09098909147099</v>
      </c>
      <c r="G42" s="12">
        <f t="shared" si="37"/>
        <v>451.82821349233541</v>
      </c>
      <c r="H42" s="21">
        <f t="shared" si="37"/>
        <v>575.64373830386887</v>
      </c>
      <c r="I42" s="12">
        <f t="shared" si="37"/>
        <v>732.84066228531583</v>
      </c>
      <c r="J42" s="21">
        <f t="shared" si="37"/>
        <v>863.10977644814955</v>
      </c>
      <c r="K42" s="12">
        <f t="shared" si="37"/>
        <v>1005.1114599259492</v>
      </c>
      <c r="L42" s="21">
        <f t="shared" si="37"/>
        <v>1093.294586414833</v>
      </c>
      <c r="M42" s="11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19" t="s">
        <v>11</v>
      </c>
      <c r="C43" s="12">
        <f t="shared" ref="C43:L43" si="38">+C17-C37</f>
        <v>0</v>
      </c>
      <c r="D43" s="21">
        <f t="shared" si="38"/>
        <v>0</v>
      </c>
      <c r="E43" s="12">
        <f t="shared" si="38"/>
        <v>21.138595465222267</v>
      </c>
      <c r="F43" s="21">
        <f t="shared" si="38"/>
        <v>86.782703960893201</v>
      </c>
      <c r="G43" s="12">
        <f t="shared" si="38"/>
        <v>142.61662779415647</v>
      </c>
      <c r="H43" s="21">
        <f t="shared" si="38"/>
        <v>190.66072828165676</v>
      </c>
      <c r="I43" s="12">
        <f t="shared" si="38"/>
        <v>232.41936023919996</v>
      </c>
      <c r="J43" s="21">
        <f t="shared" si="38"/>
        <v>269.0351879302649</v>
      </c>
      <c r="K43" s="12">
        <f t="shared" si="38"/>
        <v>301.39136145872396</v>
      </c>
      <c r="L43" s="21">
        <f t="shared" si="38"/>
        <v>355.95543486988333</v>
      </c>
      <c r="M43" s="11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ht="15.75" thickBot="1" x14ac:dyDescent="0.3">
      <c r="B44" s="19" t="s">
        <v>12</v>
      </c>
      <c r="C44" s="12">
        <f t="shared" ref="C44:L44" si="39">+C18-C38</f>
        <v>29.293985815132999</v>
      </c>
      <c r="D44" s="21">
        <f t="shared" si="39"/>
        <v>61.479963048439117</v>
      </c>
      <c r="E44" s="12">
        <f t="shared" si="39"/>
        <v>147.40434514476328</v>
      </c>
      <c r="F44" s="21">
        <f t="shared" si="39"/>
        <v>202.21103349807112</v>
      </c>
      <c r="G44" s="12">
        <f t="shared" si="39"/>
        <v>246.02215651226732</v>
      </c>
      <c r="H44" s="21">
        <f t="shared" si="39"/>
        <v>278.94210949627995</v>
      </c>
      <c r="I44" s="12">
        <f t="shared" si="39"/>
        <v>306.06071735578951</v>
      </c>
      <c r="J44" s="21">
        <f t="shared" si="39"/>
        <v>335.45573619680874</v>
      </c>
      <c r="K44" s="12">
        <f t="shared" si="39"/>
        <v>358.19485084885315</v>
      </c>
      <c r="L44" s="21">
        <f t="shared" si="39"/>
        <v>392.93510208359481</v>
      </c>
      <c r="M44" s="11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62" t="s">
        <v>26</v>
      </c>
      <c r="C45" s="127">
        <f>SUM(C42:C44)</f>
        <v>29.293985815132999</v>
      </c>
      <c r="D45" s="128">
        <f t="shared" ref="D45:M45" si="40">SUM(D42:D44)</f>
        <v>61.479963048439117</v>
      </c>
      <c r="E45" s="127">
        <f t="shared" si="40"/>
        <v>217.62351464806366</v>
      </c>
      <c r="F45" s="128">
        <f t="shared" si="40"/>
        <v>518.08472655043533</v>
      </c>
      <c r="G45" s="127">
        <f t="shared" si="40"/>
        <v>840.46699779875917</v>
      </c>
      <c r="H45" s="128">
        <f t="shared" si="40"/>
        <v>1045.2465760818056</v>
      </c>
      <c r="I45" s="127">
        <f t="shared" si="40"/>
        <v>1271.3207398803052</v>
      </c>
      <c r="J45" s="128">
        <f t="shared" si="40"/>
        <v>1467.6007005752231</v>
      </c>
      <c r="K45" s="127">
        <f t="shared" si="40"/>
        <v>1664.6976722335262</v>
      </c>
      <c r="L45" s="128">
        <f t="shared" si="40"/>
        <v>1842.185123368311</v>
      </c>
      <c r="M45" s="30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2" t="s">
        <v>24</v>
      </c>
      <c r="C46" s="25"/>
      <c r="D46" s="26"/>
      <c r="E46" s="25"/>
      <c r="F46" s="26"/>
      <c r="G46" s="25"/>
      <c r="H46" s="26"/>
      <c r="I46" s="25"/>
      <c r="J46" s="26"/>
      <c r="K46" s="25"/>
      <c r="L46" s="26"/>
      <c r="M46" s="27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19" t="s">
        <v>10</v>
      </c>
      <c r="C47" s="12">
        <f t="shared" ref="C47:L47" si="41">+C36*C21</f>
        <v>0</v>
      </c>
      <c r="D47" s="21">
        <f t="shared" si="41"/>
        <v>0</v>
      </c>
      <c r="E47" s="12">
        <f t="shared" si="41"/>
        <v>0</v>
      </c>
      <c r="F47" s="21">
        <f t="shared" si="41"/>
        <v>0</v>
      </c>
      <c r="G47" s="12">
        <f t="shared" si="41"/>
        <v>0</v>
      </c>
      <c r="H47" s="21">
        <f t="shared" si="41"/>
        <v>0</v>
      </c>
      <c r="I47" s="12">
        <f t="shared" si="41"/>
        <v>0</v>
      </c>
      <c r="J47" s="21">
        <f t="shared" si="41"/>
        <v>0</v>
      </c>
      <c r="K47" s="12">
        <f t="shared" si="41"/>
        <v>0</v>
      </c>
      <c r="L47" s="21">
        <f t="shared" si="41"/>
        <v>0</v>
      </c>
      <c r="M47" s="11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19" t="s">
        <v>11</v>
      </c>
      <c r="C48" s="12">
        <f t="shared" ref="C48:L48" si="42">+C37*C22</f>
        <v>0</v>
      </c>
      <c r="D48" s="21">
        <f t="shared" si="42"/>
        <v>0</v>
      </c>
      <c r="E48" s="12">
        <f t="shared" si="42"/>
        <v>0</v>
      </c>
      <c r="F48" s="21">
        <f t="shared" si="42"/>
        <v>0</v>
      </c>
      <c r="G48" s="12">
        <f t="shared" si="42"/>
        <v>0</v>
      </c>
      <c r="H48" s="21">
        <f t="shared" si="42"/>
        <v>0</v>
      </c>
      <c r="I48" s="12">
        <f t="shared" si="42"/>
        <v>0</v>
      </c>
      <c r="J48" s="21">
        <f t="shared" si="42"/>
        <v>0</v>
      </c>
      <c r="K48" s="12">
        <f t="shared" si="42"/>
        <v>0</v>
      </c>
      <c r="L48" s="21">
        <f t="shared" si="42"/>
        <v>0</v>
      </c>
      <c r="M48" s="11">
        <f t="shared" ref="M48:M50" si="43">SUM(C48:L48)</f>
        <v>0</v>
      </c>
    </row>
    <row r="49" spans="2:13" ht="15.75" thickBot="1" x14ac:dyDescent="0.3">
      <c r="B49" s="19" t="s">
        <v>12</v>
      </c>
      <c r="C49" s="12">
        <f t="shared" ref="C49:L49" si="44">+C38*C23</f>
        <v>0</v>
      </c>
      <c r="D49" s="21">
        <f t="shared" si="44"/>
        <v>0</v>
      </c>
      <c r="E49" s="12">
        <f t="shared" si="44"/>
        <v>0</v>
      </c>
      <c r="F49" s="21">
        <f t="shared" si="44"/>
        <v>0</v>
      </c>
      <c r="G49" s="12">
        <f t="shared" si="44"/>
        <v>0</v>
      </c>
      <c r="H49" s="21">
        <f t="shared" si="44"/>
        <v>0</v>
      </c>
      <c r="I49" s="12">
        <f t="shared" si="44"/>
        <v>0</v>
      </c>
      <c r="J49" s="21">
        <f t="shared" si="44"/>
        <v>0</v>
      </c>
      <c r="K49" s="12">
        <f t="shared" si="44"/>
        <v>0</v>
      </c>
      <c r="L49" s="21">
        <f t="shared" si="44"/>
        <v>0</v>
      </c>
      <c r="M49" s="11">
        <f t="shared" si="43"/>
        <v>0</v>
      </c>
    </row>
    <row r="50" spans="2:13" ht="15.75" thickBot="1" x14ac:dyDescent="0.3">
      <c r="B50" s="62" t="s">
        <v>27</v>
      </c>
      <c r="C50" s="127">
        <f>SUM(C47:C49)</f>
        <v>0</v>
      </c>
      <c r="D50" s="128">
        <f t="shared" ref="D50:L50" si="45">SUM(D47:D49)</f>
        <v>0</v>
      </c>
      <c r="E50" s="127">
        <f t="shared" si="45"/>
        <v>0</v>
      </c>
      <c r="F50" s="128">
        <f t="shared" si="45"/>
        <v>0</v>
      </c>
      <c r="G50" s="127">
        <f t="shared" si="45"/>
        <v>0</v>
      </c>
      <c r="H50" s="128">
        <f t="shared" si="45"/>
        <v>0</v>
      </c>
      <c r="I50" s="127">
        <f t="shared" si="45"/>
        <v>0</v>
      </c>
      <c r="J50" s="128">
        <f t="shared" si="45"/>
        <v>0</v>
      </c>
      <c r="K50" s="127">
        <f t="shared" si="45"/>
        <v>0</v>
      </c>
      <c r="L50" s="128">
        <f t="shared" si="45"/>
        <v>0</v>
      </c>
      <c r="M50" s="30">
        <f t="shared" si="43"/>
        <v>0</v>
      </c>
    </row>
    <row r="51" spans="2:13" ht="15.75" thickBot="1" x14ac:dyDescent="0.3">
      <c r="B51" s="62" t="s">
        <v>72</v>
      </c>
      <c r="C51" s="135">
        <f>IFERROR(C50/$M50,0)</f>
        <v>0</v>
      </c>
      <c r="D51" s="136">
        <f t="shared" ref="D51:M51" si="46">IFERROR(D50/$M50,0)</f>
        <v>0</v>
      </c>
      <c r="E51" s="135">
        <f t="shared" si="46"/>
        <v>0</v>
      </c>
      <c r="F51" s="136">
        <f t="shared" si="46"/>
        <v>0</v>
      </c>
      <c r="G51" s="135">
        <f t="shared" si="46"/>
        <v>0</v>
      </c>
      <c r="H51" s="136">
        <f t="shared" si="46"/>
        <v>0</v>
      </c>
      <c r="I51" s="135">
        <f t="shared" si="46"/>
        <v>0</v>
      </c>
      <c r="J51" s="136">
        <f t="shared" si="46"/>
        <v>0</v>
      </c>
      <c r="K51" s="135">
        <f t="shared" si="46"/>
        <v>0</v>
      </c>
      <c r="L51" s="136">
        <f t="shared" si="46"/>
        <v>0</v>
      </c>
      <c r="M51" s="61">
        <f t="shared" si="46"/>
        <v>0</v>
      </c>
    </row>
    <row r="52" spans="2:13" x14ac:dyDescent="0.25">
      <c r="B52" s="44" t="s">
        <v>28</v>
      </c>
      <c r="C52" s="12">
        <f t="shared" ref="C52:L52" si="47">+C50-C30</f>
        <v>-5117</v>
      </c>
      <c r="D52" s="21">
        <f t="shared" si="47"/>
        <v>-5246</v>
      </c>
      <c r="E52" s="12">
        <f t="shared" si="47"/>
        <v>-5692</v>
      </c>
      <c r="F52" s="21">
        <f t="shared" si="47"/>
        <v>-6255</v>
      </c>
      <c r="G52" s="12">
        <f t="shared" si="47"/>
        <v>-6792</v>
      </c>
      <c r="H52" s="21">
        <f t="shared" si="47"/>
        <v>-7168</v>
      </c>
      <c r="I52" s="12">
        <f t="shared" si="47"/>
        <v>-7538</v>
      </c>
      <c r="J52" s="21">
        <f t="shared" si="47"/>
        <v>-7878</v>
      </c>
      <c r="K52" s="12">
        <f t="shared" si="47"/>
        <v>-8191</v>
      </c>
      <c r="L52" s="21">
        <f t="shared" si="47"/>
        <v>-8555</v>
      </c>
      <c r="M52" s="11">
        <f>SUM(C52:L52)</f>
        <v>-68432</v>
      </c>
    </row>
    <row r="53" spans="2:13" ht="15.75" thickBot="1" x14ac:dyDescent="0.3">
      <c r="B53" s="45" t="s">
        <v>29</v>
      </c>
      <c r="C53" s="12">
        <f>+C52+'Round 4'!C53</f>
        <v>58433.601418486709</v>
      </c>
      <c r="D53" s="21">
        <f>+D52+'Round 4'!D53</f>
        <v>66524.603879913891</v>
      </c>
      <c r="E53" s="12">
        <f>+E52+'Round 4'!E53</f>
        <v>70616.789085020355</v>
      </c>
      <c r="F53" s="21">
        <f>+F52+'Round 4'!F53</f>
        <v>65974.943739336697</v>
      </c>
      <c r="G53" s="12">
        <f>+G52+'Round 4'!G53</f>
        <v>61184.189800705222</v>
      </c>
      <c r="H53" s="21">
        <f>+H52+'Round 4'!H53</f>
        <v>58339.863374597611</v>
      </c>
      <c r="I53" s="12">
        <f>+I52+'Round 4'!I53</f>
        <v>55175.931433198741</v>
      </c>
      <c r="J53" s="21">
        <f>+J52+'Round 4'!J53</f>
        <v>52216.764252087873</v>
      </c>
      <c r="K53" s="12">
        <f>+K52+'Round 4'!K53</f>
        <v>49250.259733355779</v>
      </c>
      <c r="L53" s="21">
        <f>+L52+'Round 4'!L53</f>
        <v>47393.461879730778</v>
      </c>
      <c r="M53" s="11">
        <f>SUM(C53:L53)</f>
        <v>585110.4085964337</v>
      </c>
    </row>
    <row r="54" spans="2:13" ht="15.75" thickBot="1" x14ac:dyDescent="0.3">
      <c r="B54" s="62" t="s">
        <v>30</v>
      </c>
      <c r="C54" s="133">
        <f t="shared" ref="C54:L54" si="48">_xlfn.RANK.EQ(C53,$C53:$L53)</f>
        <v>5</v>
      </c>
      <c r="D54" s="132">
        <f t="shared" si="48"/>
        <v>2</v>
      </c>
      <c r="E54" s="133">
        <f t="shared" si="48"/>
        <v>1</v>
      </c>
      <c r="F54" s="132">
        <f t="shared" si="48"/>
        <v>3</v>
      </c>
      <c r="G54" s="133">
        <f t="shared" si="48"/>
        <v>4</v>
      </c>
      <c r="H54" s="132">
        <f t="shared" si="48"/>
        <v>6</v>
      </c>
      <c r="I54" s="133">
        <f t="shared" si="48"/>
        <v>7</v>
      </c>
      <c r="J54" s="132">
        <f t="shared" si="48"/>
        <v>8</v>
      </c>
      <c r="K54" s="133">
        <f t="shared" si="48"/>
        <v>9</v>
      </c>
      <c r="L54" s="132">
        <f t="shared" si="48"/>
        <v>10</v>
      </c>
      <c r="M54" s="15"/>
    </row>
    <row r="55" spans="2:13" ht="19.5" thickBot="1" x14ac:dyDescent="0.3">
      <c r="B55" s="41" t="s">
        <v>21</v>
      </c>
      <c r="C55" s="16" t="s">
        <v>0</v>
      </c>
      <c r="D55" s="18" t="s">
        <v>1</v>
      </c>
      <c r="E55" s="16" t="s">
        <v>2</v>
      </c>
      <c r="F55" s="18" t="s">
        <v>3</v>
      </c>
      <c r="G55" s="16" t="s">
        <v>4</v>
      </c>
      <c r="H55" s="18" t="s">
        <v>5</v>
      </c>
      <c r="I55" s="16" t="s">
        <v>6</v>
      </c>
      <c r="J55" s="18" t="s">
        <v>7</v>
      </c>
      <c r="K55" s="16" t="s">
        <v>8</v>
      </c>
      <c r="L55" s="18" t="s">
        <v>9</v>
      </c>
      <c r="M55" s="17" t="s">
        <v>20</v>
      </c>
    </row>
    <row r="59" spans="2:13" s="3" customForma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 s="3" customFormat="1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 s="3" customFormat="1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3" customForma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 s="3" customFormat="1" x14ac:dyDescent="0.25">
      <c r="B63" s="6"/>
      <c r="C63" s="6">
        <v>1</v>
      </c>
      <c r="D63" s="6">
        <f>+C63+1</f>
        <v>2</v>
      </c>
      <c r="E63" s="6">
        <f t="shared" ref="E63:L63" si="49">+D63+1</f>
        <v>3</v>
      </c>
      <c r="F63" s="6">
        <f t="shared" si="49"/>
        <v>4</v>
      </c>
      <c r="G63" s="6">
        <f t="shared" si="49"/>
        <v>5</v>
      </c>
      <c r="H63" s="6">
        <f t="shared" si="49"/>
        <v>6</v>
      </c>
      <c r="I63" s="6">
        <f t="shared" si="49"/>
        <v>7</v>
      </c>
      <c r="J63" s="6">
        <f t="shared" si="49"/>
        <v>8</v>
      </c>
      <c r="K63" s="6">
        <f t="shared" si="49"/>
        <v>9</v>
      </c>
      <c r="L63" s="6">
        <f t="shared" si="49"/>
        <v>10</v>
      </c>
      <c r="M63" s="6"/>
    </row>
    <row r="64" spans="2:13" s="3" customForma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 s="3" customForma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 s="3" customForma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 s="3" customFormat="1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s="3" customForma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 s="3" customForma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 s="3" customFormat="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 s="3" customFormat="1" x14ac:dyDescent="0.25">
      <c r="B71" s="6"/>
      <c r="C71" s="6">
        <f>+C21</f>
        <v>0</v>
      </c>
      <c r="D71" s="6">
        <f t="shared" ref="D71:L71" si="50">+D21</f>
        <v>0</v>
      </c>
      <c r="E71" s="6">
        <f t="shared" si="50"/>
        <v>0</v>
      </c>
      <c r="F71" s="6">
        <f t="shared" si="50"/>
        <v>0</v>
      </c>
      <c r="G71" s="6">
        <f t="shared" si="50"/>
        <v>0</v>
      </c>
      <c r="H71" s="6">
        <f t="shared" si="50"/>
        <v>0</v>
      </c>
      <c r="I71" s="6">
        <f t="shared" si="50"/>
        <v>0</v>
      </c>
      <c r="J71" s="6">
        <f t="shared" si="50"/>
        <v>0</v>
      </c>
      <c r="K71" s="6">
        <f t="shared" si="50"/>
        <v>0</v>
      </c>
      <c r="L71" s="6">
        <f t="shared" si="50"/>
        <v>0</v>
      </c>
      <c r="M71" s="6"/>
    </row>
    <row r="72" spans="2:13" s="3" customFormat="1" x14ac:dyDescent="0.25">
      <c r="B72" s="6"/>
      <c r="C72" s="51" t="str">
        <f>IF(C71&lt;&gt;0,$M21/C71,"")</f>
        <v/>
      </c>
      <c r="D72" s="51" t="str">
        <f t="shared" ref="D72:L72" si="51">IF(D71&lt;&gt;0,$M21/D71,"")</f>
        <v/>
      </c>
      <c r="E72" s="51" t="str">
        <f t="shared" si="51"/>
        <v/>
      </c>
      <c r="F72" s="51" t="str">
        <f t="shared" si="51"/>
        <v/>
      </c>
      <c r="G72" s="51" t="str">
        <f t="shared" si="51"/>
        <v/>
      </c>
      <c r="H72" s="51" t="str">
        <f t="shared" si="51"/>
        <v/>
      </c>
      <c r="I72" s="51" t="str">
        <f t="shared" si="51"/>
        <v/>
      </c>
      <c r="J72" s="51" t="str">
        <f t="shared" si="51"/>
        <v/>
      </c>
      <c r="K72" s="51" t="str">
        <f t="shared" si="51"/>
        <v/>
      </c>
      <c r="L72" s="51" t="str">
        <f t="shared" si="51"/>
        <v/>
      </c>
      <c r="M72" s="6"/>
    </row>
    <row r="73" spans="2:13" s="3" customFormat="1" x14ac:dyDescent="0.25">
      <c r="B73" s="6"/>
      <c r="C73" s="51" t="str">
        <f>IFERROR(C72^1.5,"")</f>
        <v/>
      </c>
      <c r="D73" s="51" t="str">
        <f t="shared" ref="D73:L73" si="52">IFERROR(D72^1.5,"")</f>
        <v/>
      </c>
      <c r="E73" s="51" t="str">
        <f t="shared" si="52"/>
        <v/>
      </c>
      <c r="F73" s="51" t="str">
        <f t="shared" si="52"/>
        <v/>
      </c>
      <c r="G73" s="51" t="str">
        <f t="shared" si="52"/>
        <v/>
      </c>
      <c r="H73" s="51" t="str">
        <f t="shared" si="52"/>
        <v/>
      </c>
      <c r="I73" s="51" t="str">
        <f t="shared" si="52"/>
        <v/>
      </c>
      <c r="J73" s="51" t="str">
        <f t="shared" si="52"/>
        <v/>
      </c>
      <c r="K73" s="51" t="str">
        <f t="shared" si="52"/>
        <v/>
      </c>
      <c r="L73" s="51" t="str">
        <f t="shared" si="52"/>
        <v/>
      </c>
      <c r="M73" s="52">
        <f>SUM(C73:L73)</f>
        <v>0</v>
      </c>
    </row>
    <row r="74" spans="2:13" s="3" customFormat="1" x14ac:dyDescent="0.25">
      <c r="B74" s="6"/>
      <c r="C74" s="52" t="str">
        <f>IF(C73&lt;&gt;"",C73/$M73,"")</f>
        <v/>
      </c>
      <c r="D74" s="52" t="str">
        <f t="shared" ref="D74:L74" si="53">IF(D73&lt;&gt;"",D73/$M73,"")</f>
        <v/>
      </c>
      <c r="E74" s="52" t="str">
        <f t="shared" si="53"/>
        <v/>
      </c>
      <c r="F74" s="52" t="str">
        <f t="shared" si="53"/>
        <v/>
      </c>
      <c r="G74" s="52" t="str">
        <f t="shared" si="53"/>
        <v/>
      </c>
      <c r="H74" s="52" t="str">
        <f t="shared" si="53"/>
        <v/>
      </c>
      <c r="I74" s="52" t="str">
        <f t="shared" si="53"/>
        <v/>
      </c>
      <c r="J74" s="52" t="str">
        <f t="shared" si="53"/>
        <v/>
      </c>
      <c r="K74" s="52" t="str">
        <f t="shared" si="53"/>
        <v/>
      </c>
      <c r="L74" s="52" t="str">
        <f t="shared" si="53"/>
        <v/>
      </c>
      <c r="M74" s="52">
        <f>SUM(C74:L74)</f>
        <v>0</v>
      </c>
    </row>
    <row r="75" spans="2:13" s="3" customFormat="1" x14ac:dyDescent="0.25">
      <c r="B75" s="6"/>
      <c r="C75" s="53">
        <f t="shared" ref="C75:L75" si="54">IFERROR(C74*$M36,0)</f>
        <v>0</v>
      </c>
      <c r="D75" s="53">
        <f t="shared" si="54"/>
        <v>0</v>
      </c>
      <c r="E75" s="53">
        <f t="shared" si="54"/>
        <v>0</v>
      </c>
      <c r="F75" s="53">
        <f t="shared" si="54"/>
        <v>0</v>
      </c>
      <c r="G75" s="53">
        <f t="shared" si="54"/>
        <v>0</v>
      </c>
      <c r="H75" s="53">
        <f t="shared" si="54"/>
        <v>0</v>
      </c>
      <c r="I75" s="53">
        <f t="shared" si="54"/>
        <v>0</v>
      </c>
      <c r="J75" s="53">
        <f t="shared" si="54"/>
        <v>0</v>
      </c>
      <c r="K75" s="53">
        <f t="shared" si="54"/>
        <v>0</v>
      </c>
      <c r="L75" s="53">
        <f t="shared" si="54"/>
        <v>0</v>
      </c>
      <c r="M75" s="52">
        <f t="shared" ref="M75:M76" si="55">SUM(C75:L75)</f>
        <v>0</v>
      </c>
    </row>
    <row r="76" spans="2:13" s="3" customFormat="1" x14ac:dyDescent="0.25">
      <c r="B76" s="6"/>
      <c r="C76" s="53">
        <f>ROUND(C75,0)</f>
        <v>0</v>
      </c>
      <c r="D76" s="53">
        <f t="shared" ref="D76:L76" si="56">ROUND(D75,0)</f>
        <v>0</v>
      </c>
      <c r="E76" s="53">
        <f t="shared" si="56"/>
        <v>0</v>
      </c>
      <c r="F76" s="53">
        <f t="shared" si="56"/>
        <v>0</v>
      </c>
      <c r="G76" s="53">
        <f t="shared" si="56"/>
        <v>0</v>
      </c>
      <c r="H76" s="53">
        <f t="shared" si="56"/>
        <v>0</v>
      </c>
      <c r="I76" s="53">
        <f t="shared" si="56"/>
        <v>0</v>
      </c>
      <c r="J76" s="53">
        <f t="shared" si="56"/>
        <v>0</v>
      </c>
      <c r="K76" s="53">
        <f t="shared" si="56"/>
        <v>0</v>
      </c>
      <c r="L76" s="53">
        <f t="shared" si="56"/>
        <v>0</v>
      </c>
      <c r="M76" s="52">
        <f t="shared" si="55"/>
        <v>0</v>
      </c>
    </row>
    <row r="77" spans="2:13" s="3" customForma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 s="3" customFormat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 s="3" customFormat="1" x14ac:dyDescent="0.25">
      <c r="B79" s="6"/>
      <c r="C79" s="6">
        <f>+C22</f>
        <v>0</v>
      </c>
      <c r="D79" s="6">
        <f t="shared" ref="D79:L79" si="57">+D22</f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/>
    </row>
    <row r="80" spans="2:13" s="3" customFormat="1" x14ac:dyDescent="0.25">
      <c r="B80" s="6"/>
      <c r="C80" s="51" t="str">
        <f>IF(C79&lt;&gt;0,$M22/C79,"")</f>
        <v/>
      </c>
      <c r="D80" s="51" t="str">
        <f t="shared" ref="D80:L80" si="58">IF(D79&lt;&gt;0,$M22/D79,"")</f>
        <v/>
      </c>
      <c r="E80" s="51" t="str">
        <f t="shared" si="58"/>
        <v/>
      </c>
      <c r="F80" s="51" t="str">
        <f t="shared" si="58"/>
        <v/>
      </c>
      <c r="G80" s="51" t="str">
        <f t="shared" si="58"/>
        <v/>
      </c>
      <c r="H80" s="51" t="str">
        <f t="shared" si="58"/>
        <v/>
      </c>
      <c r="I80" s="51" t="str">
        <f t="shared" si="58"/>
        <v/>
      </c>
      <c r="J80" s="51" t="str">
        <f t="shared" si="58"/>
        <v/>
      </c>
      <c r="K80" s="51" t="str">
        <f t="shared" si="58"/>
        <v/>
      </c>
      <c r="L80" s="51" t="str">
        <f t="shared" si="58"/>
        <v/>
      </c>
      <c r="M80" s="6"/>
    </row>
    <row r="81" spans="2:13" s="3" customFormat="1" x14ac:dyDescent="0.25">
      <c r="B81" s="6"/>
      <c r="C81" s="51" t="str">
        <f>IFERROR(C80^1.1,"")</f>
        <v/>
      </c>
      <c r="D81" s="51" t="str">
        <f t="shared" ref="D81:L81" si="59">IFERROR(D80^1.1,"")</f>
        <v/>
      </c>
      <c r="E81" s="51" t="str">
        <f t="shared" si="59"/>
        <v/>
      </c>
      <c r="F81" s="51" t="str">
        <f t="shared" si="59"/>
        <v/>
      </c>
      <c r="G81" s="51" t="str">
        <f t="shared" si="59"/>
        <v/>
      </c>
      <c r="H81" s="51" t="str">
        <f t="shared" si="59"/>
        <v/>
      </c>
      <c r="I81" s="51" t="str">
        <f t="shared" si="59"/>
        <v/>
      </c>
      <c r="J81" s="51" t="str">
        <f t="shared" si="59"/>
        <v/>
      </c>
      <c r="K81" s="51" t="str">
        <f t="shared" si="59"/>
        <v/>
      </c>
      <c r="L81" s="51" t="str">
        <f t="shared" si="59"/>
        <v/>
      </c>
      <c r="M81" s="52">
        <f>SUM(C81:L81)</f>
        <v>0</v>
      </c>
    </row>
    <row r="82" spans="2:13" s="3" customFormat="1" x14ac:dyDescent="0.25">
      <c r="B82" s="6"/>
      <c r="C82" s="52" t="str">
        <f>IF(C81&lt;&gt;"",C81/$M81,"")</f>
        <v/>
      </c>
      <c r="D82" s="52" t="str">
        <f t="shared" ref="D82:L82" si="60">IF(D81&lt;&gt;"",D81/$M81,"")</f>
        <v/>
      </c>
      <c r="E82" s="52" t="str">
        <f t="shared" si="60"/>
        <v/>
      </c>
      <c r="F82" s="52" t="str">
        <f t="shared" si="60"/>
        <v/>
      </c>
      <c r="G82" s="52" t="str">
        <f t="shared" si="60"/>
        <v/>
      </c>
      <c r="H82" s="52" t="str">
        <f t="shared" si="60"/>
        <v/>
      </c>
      <c r="I82" s="52" t="str">
        <f t="shared" si="60"/>
        <v/>
      </c>
      <c r="J82" s="52" t="str">
        <f t="shared" si="60"/>
        <v/>
      </c>
      <c r="K82" s="52" t="str">
        <f t="shared" si="60"/>
        <v/>
      </c>
      <c r="L82" s="52" t="str">
        <f t="shared" si="60"/>
        <v/>
      </c>
      <c r="M82" s="52">
        <f>SUM(C82:L82)</f>
        <v>0</v>
      </c>
    </row>
    <row r="83" spans="2:13" s="3" customFormat="1" x14ac:dyDescent="0.25">
      <c r="B83" s="6"/>
      <c r="C83" s="53">
        <f t="shared" ref="C83:L83" si="61">IFERROR(C82*$M37,0)</f>
        <v>0</v>
      </c>
      <c r="D83" s="53">
        <f t="shared" si="61"/>
        <v>0</v>
      </c>
      <c r="E83" s="53">
        <f t="shared" si="61"/>
        <v>0</v>
      </c>
      <c r="F83" s="53">
        <f t="shared" si="61"/>
        <v>0</v>
      </c>
      <c r="G83" s="53">
        <f t="shared" si="61"/>
        <v>0</v>
      </c>
      <c r="H83" s="53">
        <f t="shared" si="61"/>
        <v>0</v>
      </c>
      <c r="I83" s="53">
        <f t="shared" si="61"/>
        <v>0</v>
      </c>
      <c r="J83" s="53">
        <f t="shared" si="61"/>
        <v>0</v>
      </c>
      <c r="K83" s="53">
        <f t="shared" si="61"/>
        <v>0</v>
      </c>
      <c r="L83" s="53">
        <f t="shared" si="61"/>
        <v>0</v>
      </c>
      <c r="M83" s="52">
        <f t="shared" ref="M83:M84" si="62">SUM(C83:L83)</f>
        <v>0</v>
      </c>
    </row>
    <row r="84" spans="2:13" s="3" customFormat="1" x14ac:dyDescent="0.25">
      <c r="B84" s="6"/>
      <c r="C84" s="53">
        <f>ROUND(C83,0)</f>
        <v>0</v>
      </c>
      <c r="D84" s="53">
        <f t="shared" ref="D84:L84" si="63">ROUND(D83,0)</f>
        <v>0</v>
      </c>
      <c r="E84" s="53">
        <f t="shared" si="63"/>
        <v>0</v>
      </c>
      <c r="F84" s="53">
        <f t="shared" si="63"/>
        <v>0</v>
      </c>
      <c r="G84" s="53">
        <f t="shared" si="63"/>
        <v>0</v>
      </c>
      <c r="H84" s="53">
        <f t="shared" si="63"/>
        <v>0</v>
      </c>
      <c r="I84" s="53">
        <f t="shared" si="63"/>
        <v>0</v>
      </c>
      <c r="J84" s="53">
        <f t="shared" si="63"/>
        <v>0</v>
      </c>
      <c r="K84" s="53">
        <f t="shared" si="63"/>
        <v>0</v>
      </c>
      <c r="L84" s="53">
        <f t="shared" si="63"/>
        <v>0</v>
      </c>
      <c r="M84" s="52">
        <f t="shared" si="62"/>
        <v>0</v>
      </c>
    </row>
    <row r="85" spans="2:13" s="3" customFormat="1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 s="3" customFormat="1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 s="3" customFormat="1" x14ac:dyDescent="0.25">
      <c r="B87" s="6"/>
      <c r="C87" s="6">
        <f>+C23</f>
        <v>0</v>
      </c>
      <c r="D87" s="6">
        <f t="shared" ref="D87:L87" si="64">+D23</f>
        <v>0</v>
      </c>
      <c r="E87" s="6">
        <f t="shared" si="64"/>
        <v>0</v>
      </c>
      <c r="F87" s="6">
        <f t="shared" si="64"/>
        <v>0</v>
      </c>
      <c r="G87" s="6">
        <f t="shared" si="64"/>
        <v>0</v>
      </c>
      <c r="H87" s="6">
        <f t="shared" si="64"/>
        <v>0</v>
      </c>
      <c r="I87" s="6">
        <f t="shared" si="64"/>
        <v>0</v>
      </c>
      <c r="J87" s="6">
        <f t="shared" si="64"/>
        <v>0</v>
      </c>
      <c r="K87" s="6">
        <f t="shared" si="64"/>
        <v>0</v>
      </c>
      <c r="L87" s="6">
        <f t="shared" si="64"/>
        <v>0</v>
      </c>
      <c r="M87" s="6"/>
    </row>
    <row r="88" spans="2:13" s="3" customFormat="1" x14ac:dyDescent="0.25">
      <c r="B88" s="6"/>
      <c r="C88" s="51" t="str">
        <f>IF(C87&lt;&gt;0,$M23/C87,"")</f>
        <v/>
      </c>
      <c r="D88" s="51" t="str">
        <f t="shared" ref="D88:L88" si="65">IF(D87&lt;&gt;0,$M23/D87,"")</f>
        <v/>
      </c>
      <c r="E88" s="51" t="str">
        <f t="shared" si="65"/>
        <v/>
      </c>
      <c r="F88" s="51" t="str">
        <f t="shared" si="65"/>
        <v/>
      </c>
      <c r="G88" s="51" t="str">
        <f t="shared" si="65"/>
        <v/>
      </c>
      <c r="H88" s="51" t="str">
        <f t="shared" si="65"/>
        <v/>
      </c>
      <c r="I88" s="51" t="str">
        <f t="shared" si="65"/>
        <v/>
      </c>
      <c r="J88" s="51" t="str">
        <f t="shared" si="65"/>
        <v/>
      </c>
      <c r="K88" s="51" t="str">
        <f t="shared" si="65"/>
        <v/>
      </c>
      <c r="L88" s="51" t="str">
        <f t="shared" si="65"/>
        <v/>
      </c>
      <c r="M88" s="6"/>
    </row>
    <row r="89" spans="2:13" s="3" customFormat="1" x14ac:dyDescent="0.25">
      <c r="B89" s="6"/>
      <c r="C89" s="51" t="str">
        <f>IFERROR(C88^0.6,"")</f>
        <v/>
      </c>
      <c r="D89" s="51" t="str">
        <f t="shared" ref="D89:L89" si="66">IFERROR(D88^0.6,"")</f>
        <v/>
      </c>
      <c r="E89" s="51" t="str">
        <f t="shared" si="66"/>
        <v/>
      </c>
      <c r="F89" s="51" t="str">
        <f t="shared" si="66"/>
        <v/>
      </c>
      <c r="G89" s="51" t="str">
        <f t="shared" si="66"/>
        <v/>
      </c>
      <c r="H89" s="51" t="str">
        <f t="shared" si="66"/>
        <v/>
      </c>
      <c r="I89" s="51" t="str">
        <f t="shared" si="66"/>
        <v/>
      </c>
      <c r="J89" s="51" t="str">
        <f t="shared" si="66"/>
        <v/>
      </c>
      <c r="K89" s="51" t="str">
        <f t="shared" si="66"/>
        <v/>
      </c>
      <c r="L89" s="51" t="str">
        <f t="shared" si="66"/>
        <v/>
      </c>
      <c r="M89" s="52">
        <f>SUM(C89:L89)</f>
        <v>0</v>
      </c>
    </row>
    <row r="90" spans="2:13" s="3" customFormat="1" x14ac:dyDescent="0.25">
      <c r="B90" s="6"/>
      <c r="C90" s="52" t="str">
        <f>IF(C89&lt;&gt;"",C89/$M89,"")</f>
        <v/>
      </c>
      <c r="D90" s="52" t="str">
        <f t="shared" ref="D90:L90" si="67">IF(D89&lt;&gt;"",D89/$M89,"")</f>
        <v/>
      </c>
      <c r="E90" s="52" t="str">
        <f t="shared" si="67"/>
        <v/>
      </c>
      <c r="F90" s="52" t="str">
        <f t="shared" si="67"/>
        <v/>
      </c>
      <c r="G90" s="52" t="str">
        <f t="shared" si="67"/>
        <v/>
      </c>
      <c r="H90" s="52" t="str">
        <f t="shared" si="67"/>
        <v/>
      </c>
      <c r="I90" s="52" t="str">
        <f t="shared" si="67"/>
        <v/>
      </c>
      <c r="J90" s="52" t="str">
        <f t="shared" si="67"/>
        <v/>
      </c>
      <c r="K90" s="52" t="str">
        <f t="shared" si="67"/>
        <v/>
      </c>
      <c r="L90" s="52" t="str">
        <f t="shared" si="67"/>
        <v/>
      </c>
      <c r="M90" s="52">
        <f>SUM(C90:L90)</f>
        <v>0</v>
      </c>
    </row>
    <row r="91" spans="2:13" s="3" customFormat="1" x14ac:dyDescent="0.25">
      <c r="B91" s="6"/>
      <c r="C91" s="53">
        <f t="shared" ref="C91:L91" si="68">IFERROR(C90*$M38,0)</f>
        <v>0</v>
      </c>
      <c r="D91" s="53">
        <f t="shared" si="68"/>
        <v>0</v>
      </c>
      <c r="E91" s="53">
        <f t="shared" si="68"/>
        <v>0</v>
      </c>
      <c r="F91" s="53">
        <f t="shared" si="68"/>
        <v>0</v>
      </c>
      <c r="G91" s="53">
        <f t="shared" si="68"/>
        <v>0</v>
      </c>
      <c r="H91" s="53">
        <f t="shared" si="68"/>
        <v>0</v>
      </c>
      <c r="I91" s="53">
        <f t="shared" si="68"/>
        <v>0</v>
      </c>
      <c r="J91" s="53">
        <f t="shared" si="68"/>
        <v>0</v>
      </c>
      <c r="K91" s="53">
        <f t="shared" si="68"/>
        <v>0</v>
      </c>
      <c r="L91" s="53">
        <f t="shared" si="68"/>
        <v>0</v>
      </c>
      <c r="M91" s="52">
        <f t="shared" ref="M91:M92" si="69">SUM(C91:L91)</f>
        <v>0</v>
      </c>
    </row>
    <row r="92" spans="2:13" s="3" customFormat="1" x14ac:dyDescent="0.25">
      <c r="B92" s="6"/>
      <c r="C92" s="53">
        <f>ROUND(C91,0)</f>
        <v>0</v>
      </c>
      <c r="D92" s="53">
        <f t="shared" ref="D92:L92" si="70">ROUND(D91,0)</f>
        <v>0</v>
      </c>
      <c r="E92" s="53">
        <f t="shared" si="70"/>
        <v>0</v>
      </c>
      <c r="F92" s="53">
        <f t="shared" si="70"/>
        <v>0</v>
      </c>
      <c r="G92" s="53">
        <f t="shared" si="70"/>
        <v>0</v>
      </c>
      <c r="H92" s="53">
        <f t="shared" si="70"/>
        <v>0</v>
      </c>
      <c r="I92" s="53">
        <f t="shared" si="70"/>
        <v>0</v>
      </c>
      <c r="J92" s="53">
        <f t="shared" si="70"/>
        <v>0</v>
      </c>
      <c r="K92" s="53">
        <f t="shared" si="70"/>
        <v>0</v>
      </c>
      <c r="L92" s="53">
        <f t="shared" si="70"/>
        <v>0</v>
      </c>
      <c r="M92" s="52">
        <f t="shared" si="69"/>
        <v>0</v>
      </c>
    </row>
    <row r="93" spans="2:13" s="3" customForma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 s="3" customForma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 s="3" customForma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 s="3" customForma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4" s="3" customFormat="1" x14ac:dyDescent="0.25">
      <c r="B97" s="6" t="s">
        <v>44</v>
      </c>
      <c r="C97" s="54">
        <f>+C16</f>
        <v>0</v>
      </c>
      <c r="D97" s="54">
        <f t="shared" ref="D97:L97" si="71">+D16</f>
        <v>0</v>
      </c>
      <c r="E97" s="54">
        <f t="shared" si="71"/>
        <v>49.080574038078112</v>
      </c>
      <c r="F97" s="54">
        <f t="shared" si="71"/>
        <v>229.09098909147099</v>
      </c>
      <c r="G97" s="54">
        <f t="shared" si="71"/>
        <v>451.82821349233541</v>
      </c>
      <c r="H97" s="54">
        <f t="shared" si="71"/>
        <v>575.64373830386887</v>
      </c>
      <c r="I97" s="54">
        <f t="shared" si="71"/>
        <v>732.84066228531583</v>
      </c>
      <c r="J97" s="54">
        <f t="shared" si="71"/>
        <v>863.10977644814955</v>
      </c>
      <c r="K97" s="54">
        <f t="shared" si="71"/>
        <v>1005.1114599259492</v>
      </c>
      <c r="L97" s="54">
        <f t="shared" si="71"/>
        <v>1093.294586414833</v>
      </c>
      <c r="M97" s="6"/>
    </row>
    <row r="98" spans="2:14" s="3" customFormat="1" x14ac:dyDescent="0.25">
      <c r="B98" s="6"/>
      <c r="C98" s="54">
        <f>+C17</f>
        <v>0</v>
      </c>
      <c r="D98" s="54">
        <f t="shared" ref="D98:L98" si="72">+D17</f>
        <v>0</v>
      </c>
      <c r="E98" s="54">
        <f t="shared" si="72"/>
        <v>21.138595465222267</v>
      </c>
      <c r="F98" s="54">
        <f t="shared" si="72"/>
        <v>86.782703960893201</v>
      </c>
      <c r="G98" s="54">
        <f t="shared" si="72"/>
        <v>142.61662779415647</v>
      </c>
      <c r="H98" s="54">
        <f t="shared" si="72"/>
        <v>190.66072828165676</v>
      </c>
      <c r="I98" s="54">
        <f t="shared" si="72"/>
        <v>232.41936023919996</v>
      </c>
      <c r="J98" s="54">
        <f t="shared" si="72"/>
        <v>269.0351879302649</v>
      </c>
      <c r="K98" s="54">
        <f t="shared" si="72"/>
        <v>301.39136145872396</v>
      </c>
      <c r="L98" s="54">
        <f t="shared" si="72"/>
        <v>355.95543486988333</v>
      </c>
      <c r="M98" s="6"/>
    </row>
    <row r="99" spans="2:14" s="3" customFormat="1" x14ac:dyDescent="0.25">
      <c r="B99" s="6"/>
      <c r="C99" s="54">
        <f>+C18</f>
        <v>29.293985815132999</v>
      </c>
      <c r="D99" s="54">
        <f t="shared" ref="D99:L99" si="73">+D18</f>
        <v>61.479963048439117</v>
      </c>
      <c r="E99" s="54">
        <f t="shared" si="73"/>
        <v>147.40434514476328</v>
      </c>
      <c r="F99" s="54">
        <f t="shared" si="73"/>
        <v>202.21103349807112</v>
      </c>
      <c r="G99" s="54">
        <f t="shared" si="73"/>
        <v>246.02215651226732</v>
      </c>
      <c r="H99" s="54">
        <f t="shared" si="73"/>
        <v>278.94210949627995</v>
      </c>
      <c r="I99" s="54">
        <f t="shared" si="73"/>
        <v>306.06071735578951</v>
      </c>
      <c r="J99" s="54">
        <f t="shared" si="73"/>
        <v>335.45573619680874</v>
      </c>
      <c r="K99" s="54">
        <f t="shared" si="73"/>
        <v>358.19485084885315</v>
      </c>
      <c r="L99" s="54">
        <f t="shared" si="73"/>
        <v>392.93510208359481</v>
      </c>
      <c r="M99" s="6"/>
    </row>
    <row r="100" spans="2:14" s="3" customFormat="1" x14ac:dyDescent="0.25">
      <c r="B100" s="6" t="s">
        <v>22</v>
      </c>
      <c r="C100" s="55">
        <f>+C76</f>
        <v>0</v>
      </c>
      <c r="D100" s="55">
        <f t="shared" ref="D100:L100" si="74">+D76</f>
        <v>0</v>
      </c>
      <c r="E100" s="55">
        <f t="shared" si="74"/>
        <v>0</v>
      </c>
      <c r="F100" s="55">
        <f t="shared" si="74"/>
        <v>0</v>
      </c>
      <c r="G100" s="55">
        <f t="shared" si="74"/>
        <v>0</v>
      </c>
      <c r="H100" s="55">
        <f t="shared" si="74"/>
        <v>0</v>
      </c>
      <c r="I100" s="55">
        <f t="shared" si="74"/>
        <v>0</v>
      </c>
      <c r="J100" s="55">
        <f t="shared" si="74"/>
        <v>0</v>
      </c>
      <c r="K100" s="55">
        <f t="shared" si="74"/>
        <v>0</v>
      </c>
      <c r="L100" s="55">
        <f t="shared" si="74"/>
        <v>0</v>
      </c>
      <c r="M100" s="55">
        <f>SUM(C100:L100)</f>
        <v>0</v>
      </c>
    </row>
    <row r="101" spans="2:14" s="3" customFormat="1" x14ac:dyDescent="0.25">
      <c r="B101" s="6"/>
      <c r="C101" s="55">
        <f>+C84</f>
        <v>0</v>
      </c>
      <c r="D101" s="55">
        <f t="shared" ref="D101:L101" si="75">+D84</f>
        <v>0</v>
      </c>
      <c r="E101" s="55">
        <f t="shared" si="75"/>
        <v>0</v>
      </c>
      <c r="F101" s="55">
        <f t="shared" si="75"/>
        <v>0</v>
      </c>
      <c r="G101" s="55">
        <f t="shared" si="75"/>
        <v>0</v>
      </c>
      <c r="H101" s="55">
        <f t="shared" si="75"/>
        <v>0</v>
      </c>
      <c r="I101" s="55">
        <f t="shared" si="75"/>
        <v>0</v>
      </c>
      <c r="J101" s="55">
        <f t="shared" si="75"/>
        <v>0</v>
      </c>
      <c r="K101" s="55">
        <f t="shared" si="75"/>
        <v>0</v>
      </c>
      <c r="L101" s="55">
        <f t="shared" si="75"/>
        <v>0</v>
      </c>
      <c r="M101" s="55">
        <f t="shared" ref="M101:M102" si="76">SUM(C101:L101)</f>
        <v>0</v>
      </c>
    </row>
    <row r="102" spans="2:14" s="3" customFormat="1" x14ac:dyDescent="0.25">
      <c r="B102" s="6"/>
      <c r="C102" s="55">
        <f>+C92</f>
        <v>0</v>
      </c>
      <c r="D102" s="55">
        <f t="shared" ref="D102:L102" si="77">+D92</f>
        <v>0</v>
      </c>
      <c r="E102" s="55">
        <f t="shared" si="77"/>
        <v>0</v>
      </c>
      <c r="F102" s="55">
        <f t="shared" si="77"/>
        <v>0</v>
      </c>
      <c r="G102" s="55">
        <f t="shared" si="77"/>
        <v>0</v>
      </c>
      <c r="H102" s="55">
        <f t="shared" si="77"/>
        <v>0</v>
      </c>
      <c r="I102" s="55">
        <f t="shared" si="77"/>
        <v>0</v>
      </c>
      <c r="J102" s="55">
        <f t="shared" si="77"/>
        <v>0</v>
      </c>
      <c r="K102" s="55">
        <f t="shared" si="77"/>
        <v>0</v>
      </c>
      <c r="L102" s="55">
        <f t="shared" si="77"/>
        <v>0</v>
      </c>
      <c r="M102" s="55">
        <f t="shared" si="76"/>
        <v>0</v>
      </c>
    </row>
    <row r="103" spans="2:14" s="3" customFormat="1" x14ac:dyDescent="0.25">
      <c r="B103" s="6" t="s">
        <v>45</v>
      </c>
      <c r="C103" s="55">
        <f>+C97-C100</f>
        <v>0</v>
      </c>
      <c r="D103" s="55">
        <f t="shared" ref="D103:L103" si="78">+D97-D100</f>
        <v>0</v>
      </c>
      <c r="E103" s="55">
        <f t="shared" si="78"/>
        <v>49.080574038078112</v>
      </c>
      <c r="F103" s="55">
        <f t="shared" si="78"/>
        <v>229.09098909147099</v>
      </c>
      <c r="G103" s="55">
        <f t="shared" si="78"/>
        <v>451.82821349233541</v>
      </c>
      <c r="H103" s="55">
        <f t="shared" si="78"/>
        <v>575.64373830386887</v>
      </c>
      <c r="I103" s="55">
        <f t="shared" si="78"/>
        <v>732.84066228531583</v>
      </c>
      <c r="J103" s="55">
        <f t="shared" si="78"/>
        <v>863.10977644814955</v>
      </c>
      <c r="K103" s="55">
        <f t="shared" si="78"/>
        <v>1005.1114599259492</v>
      </c>
      <c r="L103" s="55">
        <f t="shared" si="78"/>
        <v>1093.294586414833</v>
      </c>
      <c r="M103" s="55"/>
    </row>
    <row r="104" spans="2:14" s="3" customFormat="1" x14ac:dyDescent="0.25">
      <c r="B104" s="6"/>
      <c r="C104" s="55">
        <f t="shared" ref="C104:L105" si="79">+C98-C101</f>
        <v>0</v>
      </c>
      <c r="D104" s="55">
        <f t="shared" si="79"/>
        <v>0</v>
      </c>
      <c r="E104" s="55">
        <f t="shared" si="79"/>
        <v>21.138595465222267</v>
      </c>
      <c r="F104" s="55">
        <f t="shared" si="79"/>
        <v>86.782703960893201</v>
      </c>
      <c r="G104" s="55">
        <f t="shared" si="79"/>
        <v>142.61662779415647</v>
      </c>
      <c r="H104" s="55">
        <f t="shared" si="79"/>
        <v>190.66072828165676</v>
      </c>
      <c r="I104" s="55">
        <f t="shared" si="79"/>
        <v>232.41936023919996</v>
      </c>
      <c r="J104" s="55">
        <f t="shared" si="79"/>
        <v>269.0351879302649</v>
      </c>
      <c r="K104" s="55">
        <f t="shared" si="79"/>
        <v>301.39136145872396</v>
      </c>
      <c r="L104" s="55">
        <f t="shared" si="79"/>
        <v>355.95543486988333</v>
      </c>
      <c r="M104" s="55"/>
    </row>
    <row r="105" spans="2:14" s="3" customFormat="1" x14ac:dyDescent="0.25">
      <c r="B105" s="6"/>
      <c r="C105" s="55">
        <f t="shared" si="79"/>
        <v>29.293985815132999</v>
      </c>
      <c r="D105" s="55">
        <f t="shared" si="79"/>
        <v>61.479963048439117</v>
      </c>
      <c r="E105" s="55">
        <f t="shared" si="79"/>
        <v>147.40434514476328</v>
      </c>
      <c r="F105" s="55">
        <f t="shared" si="79"/>
        <v>202.21103349807112</v>
      </c>
      <c r="G105" s="55">
        <f t="shared" si="79"/>
        <v>246.02215651226732</v>
      </c>
      <c r="H105" s="55">
        <f t="shared" si="79"/>
        <v>278.94210949627995</v>
      </c>
      <c r="I105" s="55">
        <f t="shared" si="79"/>
        <v>306.06071735578951</v>
      </c>
      <c r="J105" s="55">
        <f t="shared" si="79"/>
        <v>335.45573619680874</v>
      </c>
      <c r="K105" s="55">
        <f t="shared" si="79"/>
        <v>358.19485084885315</v>
      </c>
      <c r="L105" s="55">
        <f t="shared" si="79"/>
        <v>392.93510208359481</v>
      </c>
      <c r="M105" s="55"/>
    </row>
    <row r="106" spans="2:14" s="3" customFormat="1" x14ac:dyDescent="0.25">
      <c r="B106" s="6" t="s">
        <v>46</v>
      </c>
      <c r="C106" s="6">
        <f>IF(C103&lt;0,C97,0)</f>
        <v>0</v>
      </c>
      <c r="D106" s="6">
        <f t="shared" ref="D106:L106" si="80">IF(D103&lt;0,D97,0)</f>
        <v>0</v>
      </c>
      <c r="E106" s="6">
        <f t="shared" si="80"/>
        <v>0</v>
      </c>
      <c r="F106" s="6">
        <f t="shared" si="80"/>
        <v>0</v>
      </c>
      <c r="G106" s="6">
        <f t="shared" si="80"/>
        <v>0</v>
      </c>
      <c r="H106" s="6">
        <f t="shared" si="80"/>
        <v>0</v>
      </c>
      <c r="I106" s="6">
        <f t="shared" si="80"/>
        <v>0</v>
      </c>
      <c r="J106" s="6">
        <f t="shared" si="80"/>
        <v>0</v>
      </c>
      <c r="K106" s="6">
        <f t="shared" si="80"/>
        <v>0</v>
      </c>
      <c r="L106" s="6">
        <f t="shared" si="80"/>
        <v>0</v>
      </c>
      <c r="M106" s="6">
        <f>SUM(C106:L106)</f>
        <v>0</v>
      </c>
      <c r="N106" s="56">
        <f>+M100-M106</f>
        <v>0</v>
      </c>
    </row>
    <row r="107" spans="2:14" s="3" customFormat="1" x14ac:dyDescent="0.25">
      <c r="B107" s="6"/>
      <c r="C107" s="6">
        <f t="shared" ref="C107:L108" si="81">IF(C104&lt;0,C98,0)</f>
        <v>0</v>
      </c>
      <c r="D107" s="6">
        <f t="shared" si="81"/>
        <v>0</v>
      </c>
      <c r="E107" s="6">
        <f t="shared" si="81"/>
        <v>0</v>
      </c>
      <c r="F107" s="6">
        <f t="shared" si="81"/>
        <v>0</v>
      </c>
      <c r="G107" s="6">
        <f t="shared" si="81"/>
        <v>0</v>
      </c>
      <c r="H107" s="6">
        <f t="shared" si="81"/>
        <v>0</v>
      </c>
      <c r="I107" s="6">
        <f t="shared" si="81"/>
        <v>0</v>
      </c>
      <c r="J107" s="6">
        <f t="shared" si="81"/>
        <v>0</v>
      </c>
      <c r="K107" s="6">
        <f t="shared" si="81"/>
        <v>0</v>
      </c>
      <c r="L107" s="6">
        <f t="shared" si="81"/>
        <v>0</v>
      </c>
      <c r="M107" s="6">
        <f t="shared" ref="M107:M108" si="82">SUM(C107:L107)</f>
        <v>0</v>
      </c>
      <c r="N107" s="56">
        <f t="shared" ref="N107:N108" si="83">+M101-M107</f>
        <v>0</v>
      </c>
    </row>
    <row r="108" spans="2:14" s="3" customFormat="1" x14ac:dyDescent="0.25">
      <c r="B108" s="6"/>
      <c r="C108" s="6">
        <f t="shared" si="81"/>
        <v>0</v>
      </c>
      <c r="D108" s="6">
        <f t="shared" si="81"/>
        <v>0</v>
      </c>
      <c r="E108" s="6">
        <f t="shared" si="81"/>
        <v>0</v>
      </c>
      <c r="F108" s="6">
        <f t="shared" si="81"/>
        <v>0</v>
      </c>
      <c r="G108" s="6">
        <f t="shared" si="81"/>
        <v>0</v>
      </c>
      <c r="H108" s="6">
        <f t="shared" si="81"/>
        <v>0</v>
      </c>
      <c r="I108" s="6">
        <f t="shared" si="81"/>
        <v>0</v>
      </c>
      <c r="J108" s="6">
        <f t="shared" si="81"/>
        <v>0</v>
      </c>
      <c r="K108" s="6">
        <f t="shared" si="81"/>
        <v>0</v>
      </c>
      <c r="L108" s="6">
        <f t="shared" si="81"/>
        <v>0</v>
      </c>
      <c r="M108" s="6">
        <f t="shared" si="82"/>
        <v>0</v>
      </c>
      <c r="N108" s="56">
        <f t="shared" si="83"/>
        <v>0</v>
      </c>
    </row>
    <row r="109" spans="2:14" s="3" customFormat="1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4" s="3" customFormat="1" x14ac:dyDescent="0.25">
      <c r="B110" s="6"/>
      <c r="C110" s="51" t="str">
        <f>IF(C106=0,C73,"")</f>
        <v/>
      </c>
      <c r="D110" s="51" t="str">
        <f t="shared" ref="D110:L110" si="84">IF(D106=0,D73,"")</f>
        <v/>
      </c>
      <c r="E110" s="51" t="str">
        <f t="shared" si="84"/>
        <v/>
      </c>
      <c r="F110" s="51" t="str">
        <f t="shared" si="84"/>
        <v/>
      </c>
      <c r="G110" s="51" t="str">
        <f t="shared" si="84"/>
        <v/>
      </c>
      <c r="H110" s="51" t="str">
        <f t="shared" si="84"/>
        <v/>
      </c>
      <c r="I110" s="51" t="str">
        <f t="shared" si="84"/>
        <v/>
      </c>
      <c r="J110" s="51" t="str">
        <f t="shared" si="84"/>
        <v/>
      </c>
      <c r="K110" s="51" t="str">
        <f t="shared" si="84"/>
        <v/>
      </c>
      <c r="L110" s="51" t="str">
        <f t="shared" si="84"/>
        <v/>
      </c>
      <c r="M110" s="52">
        <f>SUM(C110:L110)</f>
        <v>0</v>
      </c>
    </row>
    <row r="111" spans="2:14" s="3" customFormat="1" x14ac:dyDescent="0.25">
      <c r="B111" s="6"/>
      <c r="C111" s="51" t="str">
        <f>IF(C107=0,C81,"")</f>
        <v/>
      </c>
      <c r="D111" s="51" t="str">
        <f t="shared" ref="D111:L111" si="85">IF(D107=0,D81,"")</f>
        <v/>
      </c>
      <c r="E111" s="51" t="str">
        <f t="shared" si="85"/>
        <v/>
      </c>
      <c r="F111" s="51" t="str">
        <f t="shared" si="85"/>
        <v/>
      </c>
      <c r="G111" s="51" t="str">
        <f t="shared" si="85"/>
        <v/>
      </c>
      <c r="H111" s="51" t="str">
        <f t="shared" si="85"/>
        <v/>
      </c>
      <c r="I111" s="51" t="str">
        <f t="shared" si="85"/>
        <v/>
      </c>
      <c r="J111" s="51" t="str">
        <f t="shared" si="85"/>
        <v/>
      </c>
      <c r="K111" s="51" t="str">
        <f t="shared" si="85"/>
        <v/>
      </c>
      <c r="L111" s="51" t="str">
        <f t="shared" si="85"/>
        <v/>
      </c>
      <c r="M111" s="52">
        <f t="shared" ref="M111:M112" si="86">SUM(C111:L111)</f>
        <v>0</v>
      </c>
    </row>
    <row r="112" spans="2:14" s="3" customFormat="1" x14ac:dyDescent="0.25">
      <c r="B112" s="6"/>
      <c r="C112" s="51" t="str">
        <f>IF(C108=0,C89,"")</f>
        <v/>
      </c>
      <c r="D112" s="51" t="str">
        <f t="shared" ref="D112:L112" si="87">IF(D108=0,D89,"")</f>
        <v/>
      </c>
      <c r="E112" s="51" t="str">
        <f t="shared" si="87"/>
        <v/>
      </c>
      <c r="F112" s="51" t="str">
        <f t="shared" si="87"/>
        <v/>
      </c>
      <c r="G112" s="51" t="str">
        <f t="shared" si="87"/>
        <v/>
      </c>
      <c r="H112" s="51" t="str">
        <f t="shared" si="87"/>
        <v/>
      </c>
      <c r="I112" s="51" t="str">
        <f t="shared" si="87"/>
        <v/>
      </c>
      <c r="J112" s="51" t="str">
        <f t="shared" si="87"/>
        <v/>
      </c>
      <c r="K112" s="51" t="str">
        <f t="shared" si="87"/>
        <v/>
      </c>
      <c r="L112" s="51" t="str">
        <f t="shared" si="87"/>
        <v/>
      </c>
      <c r="M112" s="52">
        <f t="shared" si="86"/>
        <v>0</v>
      </c>
    </row>
    <row r="113" spans="2:14" s="3" customFormat="1" x14ac:dyDescent="0.25">
      <c r="B113" s="6" t="s">
        <v>48</v>
      </c>
      <c r="C113" s="51">
        <f>IFERROR(C110/$M110,0)</f>
        <v>0</v>
      </c>
      <c r="D113" s="51">
        <f t="shared" ref="D113:L113" si="88">IFERROR(D110/$M110,0)</f>
        <v>0</v>
      </c>
      <c r="E113" s="51">
        <f t="shared" si="88"/>
        <v>0</v>
      </c>
      <c r="F113" s="51">
        <f t="shared" si="88"/>
        <v>0</v>
      </c>
      <c r="G113" s="51">
        <f t="shared" si="88"/>
        <v>0</v>
      </c>
      <c r="H113" s="51">
        <f t="shared" si="88"/>
        <v>0</v>
      </c>
      <c r="I113" s="51">
        <f t="shared" si="88"/>
        <v>0</v>
      </c>
      <c r="J113" s="51">
        <f t="shared" si="88"/>
        <v>0</v>
      </c>
      <c r="K113" s="51">
        <f t="shared" si="88"/>
        <v>0</v>
      </c>
      <c r="L113" s="51">
        <f t="shared" si="88"/>
        <v>0</v>
      </c>
      <c r="M113" s="6"/>
    </row>
    <row r="114" spans="2:14" s="3" customFormat="1" x14ac:dyDescent="0.25">
      <c r="B114" s="6"/>
      <c r="C114" s="51">
        <f t="shared" ref="C114:L115" si="89">IFERROR(C111/$M111,0)</f>
        <v>0</v>
      </c>
      <c r="D114" s="51">
        <f t="shared" si="89"/>
        <v>0</v>
      </c>
      <c r="E114" s="51">
        <f t="shared" si="89"/>
        <v>0</v>
      </c>
      <c r="F114" s="51">
        <f t="shared" si="89"/>
        <v>0</v>
      </c>
      <c r="G114" s="51">
        <f t="shared" si="89"/>
        <v>0</v>
      </c>
      <c r="H114" s="51">
        <f t="shared" si="89"/>
        <v>0</v>
      </c>
      <c r="I114" s="51">
        <f t="shared" si="89"/>
        <v>0</v>
      </c>
      <c r="J114" s="51">
        <f t="shared" si="89"/>
        <v>0</v>
      </c>
      <c r="K114" s="51">
        <f t="shared" si="89"/>
        <v>0</v>
      </c>
      <c r="L114" s="51">
        <f t="shared" si="89"/>
        <v>0</v>
      </c>
      <c r="M114" s="6"/>
    </row>
    <row r="115" spans="2:14" s="3" customFormat="1" x14ac:dyDescent="0.25">
      <c r="B115" s="6"/>
      <c r="C115" s="51">
        <f t="shared" si="89"/>
        <v>0</v>
      </c>
      <c r="D115" s="51">
        <f t="shared" si="89"/>
        <v>0</v>
      </c>
      <c r="E115" s="51">
        <f t="shared" si="89"/>
        <v>0</v>
      </c>
      <c r="F115" s="51">
        <f t="shared" si="89"/>
        <v>0</v>
      </c>
      <c r="G115" s="51">
        <f t="shared" si="89"/>
        <v>0</v>
      </c>
      <c r="H115" s="51">
        <f t="shared" si="89"/>
        <v>0</v>
      </c>
      <c r="I115" s="51">
        <f t="shared" si="89"/>
        <v>0</v>
      </c>
      <c r="J115" s="51">
        <f t="shared" si="89"/>
        <v>0</v>
      </c>
      <c r="K115" s="51">
        <f t="shared" si="89"/>
        <v>0</v>
      </c>
      <c r="L115" s="51">
        <f t="shared" si="89"/>
        <v>0</v>
      </c>
      <c r="M115" s="6"/>
    </row>
    <row r="116" spans="2:14" s="3" customFormat="1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4" s="3" customFormat="1" x14ac:dyDescent="0.25">
      <c r="B117" s="6" t="s">
        <v>49</v>
      </c>
      <c r="C117" s="55">
        <f>+C113*$N106</f>
        <v>0</v>
      </c>
      <c r="D117" s="55">
        <f t="shared" ref="D117:L117" si="90">+D113*$N106</f>
        <v>0</v>
      </c>
      <c r="E117" s="55">
        <f t="shared" si="90"/>
        <v>0</v>
      </c>
      <c r="F117" s="55">
        <f t="shared" si="90"/>
        <v>0</v>
      </c>
      <c r="G117" s="55">
        <f t="shared" si="90"/>
        <v>0</v>
      </c>
      <c r="H117" s="55">
        <f t="shared" si="90"/>
        <v>0</v>
      </c>
      <c r="I117" s="55">
        <f t="shared" si="90"/>
        <v>0</v>
      </c>
      <c r="J117" s="55">
        <f t="shared" si="90"/>
        <v>0</v>
      </c>
      <c r="K117" s="55">
        <f t="shared" si="90"/>
        <v>0</v>
      </c>
      <c r="L117" s="55">
        <f t="shared" si="90"/>
        <v>0</v>
      </c>
      <c r="M117" s="55">
        <f>SUM(C117:L117)</f>
        <v>0</v>
      </c>
    </row>
    <row r="118" spans="2:14" s="3" customFormat="1" x14ac:dyDescent="0.25">
      <c r="B118" s="6"/>
      <c r="C118" s="55">
        <f t="shared" ref="C118:L119" si="91">+C114*$N107</f>
        <v>0</v>
      </c>
      <c r="D118" s="55">
        <f t="shared" si="91"/>
        <v>0</v>
      </c>
      <c r="E118" s="55">
        <f t="shared" si="91"/>
        <v>0</v>
      </c>
      <c r="F118" s="55">
        <f t="shared" si="91"/>
        <v>0</v>
      </c>
      <c r="G118" s="55">
        <f t="shared" si="91"/>
        <v>0</v>
      </c>
      <c r="H118" s="55">
        <f t="shared" si="91"/>
        <v>0</v>
      </c>
      <c r="I118" s="55">
        <f t="shared" si="91"/>
        <v>0</v>
      </c>
      <c r="J118" s="55">
        <f t="shared" si="91"/>
        <v>0</v>
      </c>
      <c r="K118" s="55">
        <f t="shared" si="91"/>
        <v>0</v>
      </c>
      <c r="L118" s="55">
        <f t="shared" si="91"/>
        <v>0</v>
      </c>
      <c r="M118" s="55">
        <f t="shared" ref="M118:M119" si="92">SUM(C118:L118)</f>
        <v>0</v>
      </c>
    </row>
    <row r="119" spans="2:14" s="3" customFormat="1" x14ac:dyDescent="0.25">
      <c r="B119" s="6"/>
      <c r="C119" s="55">
        <f t="shared" si="91"/>
        <v>0</v>
      </c>
      <c r="D119" s="55">
        <f t="shared" si="91"/>
        <v>0</v>
      </c>
      <c r="E119" s="55">
        <f t="shared" si="91"/>
        <v>0</v>
      </c>
      <c r="F119" s="55">
        <f t="shared" si="91"/>
        <v>0</v>
      </c>
      <c r="G119" s="55">
        <f t="shared" si="91"/>
        <v>0</v>
      </c>
      <c r="H119" s="55">
        <f t="shared" si="91"/>
        <v>0</v>
      </c>
      <c r="I119" s="55">
        <f t="shared" si="91"/>
        <v>0</v>
      </c>
      <c r="J119" s="55">
        <f t="shared" si="91"/>
        <v>0</v>
      </c>
      <c r="K119" s="55">
        <f t="shared" si="91"/>
        <v>0</v>
      </c>
      <c r="L119" s="55">
        <f t="shared" si="91"/>
        <v>0</v>
      </c>
      <c r="M119" s="55">
        <f t="shared" si="92"/>
        <v>0</v>
      </c>
    </row>
    <row r="120" spans="2:14" s="3" customFormat="1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4" s="3" customFormat="1" x14ac:dyDescent="0.25">
      <c r="B121" s="6" t="s">
        <v>47</v>
      </c>
      <c r="C121" s="54">
        <f t="shared" ref="C121:L121" si="93">+C97-C106</f>
        <v>0</v>
      </c>
      <c r="D121" s="54">
        <f t="shared" si="93"/>
        <v>0</v>
      </c>
      <c r="E121" s="54">
        <f t="shared" si="93"/>
        <v>49.080574038078112</v>
      </c>
      <c r="F121" s="54">
        <f t="shared" si="93"/>
        <v>229.09098909147099</v>
      </c>
      <c r="G121" s="54">
        <f t="shared" si="93"/>
        <v>451.82821349233541</v>
      </c>
      <c r="H121" s="54">
        <f t="shared" si="93"/>
        <v>575.64373830386887</v>
      </c>
      <c r="I121" s="54">
        <f t="shared" si="93"/>
        <v>732.84066228531583</v>
      </c>
      <c r="J121" s="54">
        <f t="shared" si="93"/>
        <v>863.10977644814955</v>
      </c>
      <c r="K121" s="54">
        <f t="shared" si="93"/>
        <v>1005.1114599259492</v>
      </c>
      <c r="L121" s="54">
        <f t="shared" si="93"/>
        <v>1093.294586414833</v>
      </c>
      <c r="M121" s="55"/>
    </row>
    <row r="122" spans="2:14" s="3" customFormat="1" x14ac:dyDescent="0.25">
      <c r="B122" s="6"/>
      <c r="C122" s="54">
        <f t="shared" ref="C122:L122" si="94">+C98-C107</f>
        <v>0</v>
      </c>
      <c r="D122" s="54">
        <f t="shared" si="94"/>
        <v>0</v>
      </c>
      <c r="E122" s="54">
        <f t="shared" si="94"/>
        <v>21.138595465222267</v>
      </c>
      <c r="F122" s="54">
        <f t="shared" si="94"/>
        <v>86.782703960893201</v>
      </c>
      <c r="G122" s="54">
        <f t="shared" si="94"/>
        <v>142.61662779415647</v>
      </c>
      <c r="H122" s="54">
        <f t="shared" si="94"/>
        <v>190.66072828165676</v>
      </c>
      <c r="I122" s="54">
        <f t="shared" si="94"/>
        <v>232.41936023919996</v>
      </c>
      <c r="J122" s="54">
        <f t="shared" si="94"/>
        <v>269.0351879302649</v>
      </c>
      <c r="K122" s="54">
        <f t="shared" si="94"/>
        <v>301.39136145872396</v>
      </c>
      <c r="L122" s="54">
        <f t="shared" si="94"/>
        <v>355.95543486988333</v>
      </c>
      <c r="M122" s="55"/>
    </row>
    <row r="123" spans="2:14" s="3" customFormat="1" x14ac:dyDescent="0.25">
      <c r="B123" s="6"/>
      <c r="C123" s="54">
        <f t="shared" ref="C123:L123" si="95">+C99-C108</f>
        <v>29.293985815132999</v>
      </c>
      <c r="D123" s="54">
        <f t="shared" si="95"/>
        <v>61.479963048439117</v>
      </c>
      <c r="E123" s="54">
        <f t="shared" si="95"/>
        <v>147.40434514476328</v>
      </c>
      <c r="F123" s="54">
        <f t="shared" si="95"/>
        <v>202.21103349807112</v>
      </c>
      <c r="G123" s="54">
        <f t="shared" si="95"/>
        <v>246.02215651226732</v>
      </c>
      <c r="H123" s="54">
        <f t="shared" si="95"/>
        <v>278.94210949627995</v>
      </c>
      <c r="I123" s="54">
        <f t="shared" si="95"/>
        <v>306.06071735578951</v>
      </c>
      <c r="J123" s="54">
        <f t="shared" si="95"/>
        <v>335.45573619680874</v>
      </c>
      <c r="K123" s="54">
        <f t="shared" si="95"/>
        <v>358.19485084885315</v>
      </c>
      <c r="L123" s="54">
        <f t="shared" si="95"/>
        <v>392.93510208359481</v>
      </c>
      <c r="M123" s="55"/>
    </row>
    <row r="124" spans="2:14" s="3" customFormat="1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4" s="3" customFormat="1" x14ac:dyDescent="0.25">
      <c r="B125" s="6" t="s">
        <v>50</v>
      </c>
      <c r="C125" s="53">
        <f>IF(C121&lt;=C117,C121,0)</f>
        <v>0</v>
      </c>
      <c r="D125" s="53">
        <f t="shared" ref="D125:L125" si="96">IF(D121&lt;=D117,D121,0)</f>
        <v>0</v>
      </c>
      <c r="E125" s="53">
        <f t="shared" si="96"/>
        <v>0</v>
      </c>
      <c r="F125" s="53">
        <f t="shared" si="96"/>
        <v>0</v>
      </c>
      <c r="G125" s="53">
        <f t="shared" si="96"/>
        <v>0</v>
      </c>
      <c r="H125" s="53">
        <f t="shared" si="96"/>
        <v>0</v>
      </c>
      <c r="I125" s="53">
        <f t="shared" si="96"/>
        <v>0</v>
      </c>
      <c r="J125" s="53">
        <f t="shared" si="96"/>
        <v>0</v>
      </c>
      <c r="K125" s="53">
        <f t="shared" si="96"/>
        <v>0</v>
      </c>
      <c r="L125" s="53">
        <f t="shared" si="96"/>
        <v>0</v>
      </c>
      <c r="M125" s="55">
        <f>SUM(C125:L125)</f>
        <v>0</v>
      </c>
      <c r="N125" s="56">
        <f>+M117-M125</f>
        <v>0</v>
      </c>
    </row>
    <row r="126" spans="2:14" s="3" customFormat="1" x14ac:dyDescent="0.25">
      <c r="B126" s="6"/>
      <c r="C126" s="53">
        <f t="shared" ref="C126:L127" si="97">IF(C122&lt;=C118,C122,0)</f>
        <v>0</v>
      </c>
      <c r="D126" s="53">
        <f t="shared" si="97"/>
        <v>0</v>
      </c>
      <c r="E126" s="53">
        <f t="shared" si="97"/>
        <v>0</v>
      </c>
      <c r="F126" s="53">
        <f t="shared" si="97"/>
        <v>0</v>
      </c>
      <c r="G126" s="53">
        <f t="shared" si="97"/>
        <v>0</v>
      </c>
      <c r="H126" s="53">
        <f t="shared" si="97"/>
        <v>0</v>
      </c>
      <c r="I126" s="53">
        <f t="shared" si="97"/>
        <v>0</v>
      </c>
      <c r="J126" s="53">
        <f t="shared" si="97"/>
        <v>0</v>
      </c>
      <c r="K126" s="53">
        <f t="shared" si="97"/>
        <v>0</v>
      </c>
      <c r="L126" s="53">
        <f t="shared" si="97"/>
        <v>0</v>
      </c>
      <c r="M126" s="55">
        <f t="shared" ref="M126:M127" si="98">SUM(C126:L126)</f>
        <v>0</v>
      </c>
      <c r="N126" s="56">
        <f t="shared" ref="N126:N127" si="99">+M118-M126</f>
        <v>0</v>
      </c>
    </row>
    <row r="127" spans="2:14" s="3" customFormat="1" x14ac:dyDescent="0.25">
      <c r="B127" s="6"/>
      <c r="C127" s="53">
        <f t="shared" si="97"/>
        <v>0</v>
      </c>
      <c r="D127" s="53">
        <f t="shared" si="97"/>
        <v>0</v>
      </c>
      <c r="E127" s="53">
        <f t="shared" si="97"/>
        <v>0</v>
      </c>
      <c r="F127" s="53">
        <f t="shared" si="97"/>
        <v>0</v>
      </c>
      <c r="G127" s="53">
        <f t="shared" si="97"/>
        <v>0</v>
      </c>
      <c r="H127" s="53">
        <f t="shared" si="97"/>
        <v>0</v>
      </c>
      <c r="I127" s="53">
        <f t="shared" si="97"/>
        <v>0</v>
      </c>
      <c r="J127" s="53">
        <f t="shared" si="97"/>
        <v>0</v>
      </c>
      <c r="K127" s="53">
        <f t="shared" si="97"/>
        <v>0</v>
      </c>
      <c r="L127" s="53">
        <f t="shared" si="97"/>
        <v>0</v>
      </c>
      <c r="M127" s="55">
        <f t="shared" si="98"/>
        <v>0</v>
      </c>
      <c r="N127" s="56">
        <f t="shared" si="99"/>
        <v>0</v>
      </c>
    </row>
    <row r="128" spans="2:14" s="3" customForma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 s="3" customFormat="1" x14ac:dyDescent="0.25">
      <c r="B129" s="6" t="s">
        <v>51</v>
      </c>
      <c r="C129" s="55">
        <f>+C121-C125</f>
        <v>0</v>
      </c>
      <c r="D129" s="55">
        <f t="shared" ref="D129:L129" si="100">+D121-D125</f>
        <v>0</v>
      </c>
      <c r="E129" s="55">
        <f t="shared" si="100"/>
        <v>49.080574038078112</v>
      </c>
      <c r="F129" s="55">
        <f t="shared" si="100"/>
        <v>229.09098909147099</v>
      </c>
      <c r="G129" s="55">
        <f t="shared" si="100"/>
        <v>451.82821349233541</v>
      </c>
      <c r="H129" s="55">
        <f t="shared" si="100"/>
        <v>575.64373830386887</v>
      </c>
      <c r="I129" s="55">
        <f t="shared" si="100"/>
        <v>732.84066228531583</v>
      </c>
      <c r="J129" s="55">
        <f t="shared" si="100"/>
        <v>863.10977644814955</v>
      </c>
      <c r="K129" s="55">
        <f t="shared" si="100"/>
        <v>1005.1114599259492</v>
      </c>
      <c r="L129" s="55">
        <f t="shared" si="100"/>
        <v>1093.294586414833</v>
      </c>
      <c r="M129" s="6"/>
    </row>
    <row r="130" spans="2:13" s="3" customFormat="1" x14ac:dyDescent="0.25">
      <c r="B130" s="6"/>
      <c r="C130" s="55">
        <f t="shared" ref="C130:L131" si="101">+C122-C126</f>
        <v>0</v>
      </c>
      <c r="D130" s="55">
        <f t="shared" si="101"/>
        <v>0</v>
      </c>
      <c r="E130" s="55">
        <f t="shared" si="101"/>
        <v>21.138595465222267</v>
      </c>
      <c r="F130" s="55">
        <f t="shared" si="101"/>
        <v>86.782703960893201</v>
      </c>
      <c r="G130" s="55">
        <f t="shared" si="101"/>
        <v>142.61662779415647</v>
      </c>
      <c r="H130" s="55">
        <f t="shared" si="101"/>
        <v>190.66072828165676</v>
      </c>
      <c r="I130" s="55">
        <f t="shared" si="101"/>
        <v>232.41936023919996</v>
      </c>
      <c r="J130" s="55">
        <f t="shared" si="101"/>
        <v>269.0351879302649</v>
      </c>
      <c r="K130" s="55">
        <f t="shared" si="101"/>
        <v>301.39136145872396</v>
      </c>
      <c r="L130" s="55">
        <f t="shared" si="101"/>
        <v>355.95543486988333</v>
      </c>
      <c r="M130" s="6"/>
    </row>
    <row r="131" spans="2:13" s="3" customFormat="1" x14ac:dyDescent="0.25">
      <c r="B131" s="6"/>
      <c r="C131" s="55">
        <f t="shared" si="101"/>
        <v>29.293985815132999</v>
      </c>
      <c r="D131" s="55">
        <f t="shared" si="101"/>
        <v>61.479963048439117</v>
      </c>
      <c r="E131" s="55">
        <f t="shared" si="101"/>
        <v>147.40434514476328</v>
      </c>
      <c r="F131" s="55">
        <f t="shared" si="101"/>
        <v>202.21103349807112</v>
      </c>
      <c r="G131" s="55">
        <f t="shared" si="101"/>
        <v>246.02215651226732</v>
      </c>
      <c r="H131" s="55">
        <f t="shared" si="101"/>
        <v>278.94210949627995</v>
      </c>
      <c r="I131" s="55">
        <f t="shared" si="101"/>
        <v>306.06071735578951</v>
      </c>
      <c r="J131" s="55">
        <f t="shared" si="101"/>
        <v>335.45573619680874</v>
      </c>
      <c r="K131" s="55">
        <f t="shared" si="101"/>
        <v>358.19485084885315</v>
      </c>
      <c r="L131" s="55">
        <f t="shared" si="101"/>
        <v>392.93510208359481</v>
      </c>
      <c r="M131" s="6"/>
    </row>
    <row r="132" spans="2:13" s="3" customFormat="1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 s="3" customFormat="1" x14ac:dyDescent="0.25">
      <c r="B133" s="6" t="s">
        <v>52</v>
      </c>
      <c r="C133" s="51" t="str">
        <f>IF(C129&gt;0,C73,"")</f>
        <v/>
      </c>
      <c r="D133" s="51" t="str">
        <f t="shared" ref="D133:L133" si="102">IF(D129&gt;0,D73,"")</f>
        <v/>
      </c>
      <c r="E133" s="51" t="str">
        <f t="shared" si="102"/>
        <v/>
      </c>
      <c r="F133" s="51" t="str">
        <f t="shared" si="102"/>
        <v/>
      </c>
      <c r="G133" s="51" t="str">
        <f t="shared" si="102"/>
        <v/>
      </c>
      <c r="H133" s="51" t="str">
        <f t="shared" si="102"/>
        <v/>
      </c>
      <c r="I133" s="51" t="str">
        <f t="shared" si="102"/>
        <v/>
      </c>
      <c r="J133" s="51" t="str">
        <f t="shared" si="102"/>
        <v/>
      </c>
      <c r="K133" s="51" t="str">
        <f t="shared" si="102"/>
        <v/>
      </c>
      <c r="L133" s="51" t="str">
        <f t="shared" si="102"/>
        <v/>
      </c>
      <c r="M133" s="51">
        <f>SUM(C133:L133)</f>
        <v>0</v>
      </c>
    </row>
    <row r="134" spans="2:13" s="3" customFormat="1" x14ac:dyDescent="0.25">
      <c r="B134" s="6"/>
      <c r="C134" s="51" t="str">
        <f>IF(C130&gt;0,C81,"")</f>
        <v/>
      </c>
      <c r="D134" s="51" t="str">
        <f t="shared" ref="D134:L134" si="103">IF(D130&gt;0,D81,"")</f>
        <v/>
      </c>
      <c r="E134" s="51" t="str">
        <f t="shared" si="103"/>
        <v/>
      </c>
      <c r="F134" s="51" t="str">
        <f t="shared" si="103"/>
        <v/>
      </c>
      <c r="G134" s="51" t="str">
        <f t="shared" si="103"/>
        <v/>
      </c>
      <c r="H134" s="51" t="str">
        <f t="shared" si="103"/>
        <v/>
      </c>
      <c r="I134" s="51" t="str">
        <f t="shared" si="103"/>
        <v/>
      </c>
      <c r="J134" s="51" t="str">
        <f t="shared" si="103"/>
        <v/>
      </c>
      <c r="K134" s="51" t="str">
        <f t="shared" si="103"/>
        <v/>
      </c>
      <c r="L134" s="51" t="str">
        <f t="shared" si="103"/>
        <v/>
      </c>
      <c r="M134" s="51">
        <f t="shared" ref="M134:M135" si="104">SUM(C134:L134)</f>
        <v>0</v>
      </c>
    </row>
    <row r="135" spans="2:13" s="3" customFormat="1" x14ac:dyDescent="0.25">
      <c r="B135" s="6"/>
      <c r="C135" s="51" t="str">
        <f>IF(C131&gt;0,C89,"")</f>
        <v/>
      </c>
      <c r="D135" s="51" t="str">
        <f t="shared" ref="D135:L135" si="105">IF(D131&gt;0,D89,"")</f>
        <v/>
      </c>
      <c r="E135" s="51" t="str">
        <f t="shared" si="105"/>
        <v/>
      </c>
      <c r="F135" s="51" t="str">
        <f t="shared" si="105"/>
        <v/>
      </c>
      <c r="G135" s="51" t="str">
        <f t="shared" si="105"/>
        <v/>
      </c>
      <c r="H135" s="51" t="str">
        <f t="shared" si="105"/>
        <v/>
      </c>
      <c r="I135" s="51" t="str">
        <f t="shared" si="105"/>
        <v/>
      </c>
      <c r="J135" s="51" t="str">
        <f t="shared" si="105"/>
        <v/>
      </c>
      <c r="K135" s="51" t="str">
        <f t="shared" si="105"/>
        <v/>
      </c>
      <c r="L135" s="51" t="str">
        <f t="shared" si="105"/>
        <v/>
      </c>
      <c r="M135" s="51">
        <f t="shared" si="104"/>
        <v>0</v>
      </c>
    </row>
    <row r="136" spans="2:13" s="3" customFormat="1" x14ac:dyDescent="0.25">
      <c r="B136" s="6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2:13" s="3" customFormat="1" x14ac:dyDescent="0.25">
      <c r="B137" s="6"/>
      <c r="C137" s="51" t="str">
        <f>IFERROR(C133/$M133,"")</f>
        <v/>
      </c>
      <c r="D137" s="51" t="str">
        <f t="shared" ref="D137:L137" si="106">IFERROR(D133/$M133,"")</f>
        <v/>
      </c>
      <c r="E137" s="51" t="str">
        <f t="shared" si="106"/>
        <v/>
      </c>
      <c r="F137" s="51" t="str">
        <f t="shared" si="106"/>
        <v/>
      </c>
      <c r="G137" s="51" t="str">
        <f t="shared" si="106"/>
        <v/>
      </c>
      <c r="H137" s="51" t="str">
        <f t="shared" si="106"/>
        <v/>
      </c>
      <c r="I137" s="51" t="str">
        <f t="shared" si="106"/>
        <v/>
      </c>
      <c r="J137" s="51" t="str">
        <f t="shared" si="106"/>
        <v/>
      </c>
      <c r="K137" s="51" t="str">
        <f t="shared" si="106"/>
        <v/>
      </c>
      <c r="L137" s="51" t="str">
        <f t="shared" si="106"/>
        <v/>
      </c>
      <c r="M137" s="51"/>
    </row>
    <row r="138" spans="2:13" s="3" customFormat="1" x14ac:dyDescent="0.25">
      <c r="B138" s="6"/>
      <c r="C138" s="51" t="str">
        <f t="shared" ref="C138:L139" si="107">IFERROR(C134/$M134,"")</f>
        <v/>
      </c>
      <c r="D138" s="51" t="str">
        <f t="shared" si="107"/>
        <v/>
      </c>
      <c r="E138" s="51" t="str">
        <f t="shared" si="107"/>
        <v/>
      </c>
      <c r="F138" s="51" t="str">
        <f t="shared" si="107"/>
        <v/>
      </c>
      <c r="G138" s="51" t="str">
        <f t="shared" si="107"/>
        <v/>
      </c>
      <c r="H138" s="51" t="str">
        <f t="shared" si="107"/>
        <v/>
      </c>
      <c r="I138" s="51" t="str">
        <f t="shared" si="107"/>
        <v/>
      </c>
      <c r="J138" s="51" t="str">
        <f t="shared" si="107"/>
        <v/>
      </c>
      <c r="K138" s="51" t="str">
        <f t="shared" si="107"/>
        <v/>
      </c>
      <c r="L138" s="51" t="str">
        <f t="shared" si="107"/>
        <v/>
      </c>
      <c r="M138" s="51"/>
    </row>
    <row r="139" spans="2:13" s="3" customFormat="1" x14ac:dyDescent="0.25">
      <c r="B139" s="6"/>
      <c r="C139" s="51" t="str">
        <f t="shared" si="107"/>
        <v/>
      </c>
      <c r="D139" s="51" t="str">
        <f t="shared" si="107"/>
        <v/>
      </c>
      <c r="E139" s="51" t="str">
        <f t="shared" si="107"/>
        <v/>
      </c>
      <c r="F139" s="51" t="str">
        <f t="shared" si="107"/>
        <v/>
      </c>
      <c r="G139" s="51" t="str">
        <f t="shared" si="107"/>
        <v/>
      </c>
      <c r="H139" s="51" t="str">
        <f t="shared" si="107"/>
        <v/>
      </c>
      <c r="I139" s="51" t="str">
        <f t="shared" si="107"/>
        <v/>
      </c>
      <c r="J139" s="51" t="str">
        <f t="shared" si="107"/>
        <v/>
      </c>
      <c r="K139" s="51" t="str">
        <f t="shared" si="107"/>
        <v/>
      </c>
      <c r="L139" s="51" t="str">
        <f t="shared" si="107"/>
        <v/>
      </c>
      <c r="M139" s="51"/>
    </row>
    <row r="140" spans="2:13" s="3" customFormat="1" x14ac:dyDescent="0.25">
      <c r="B140" s="6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3" customFormat="1" x14ac:dyDescent="0.25">
      <c r="B141" s="6" t="s">
        <v>67</v>
      </c>
      <c r="C141" s="51">
        <f>IFERROR(C137*$N125,0)</f>
        <v>0</v>
      </c>
      <c r="D141" s="51">
        <f t="shared" ref="D141:L141" si="108">IFERROR(D137*$N125,0)</f>
        <v>0</v>
      </c>
      <c r="E141" s="51">
        <f t="shared" si="108"/>
        <v>0</v>
      </c>
      <c r="F141" s="51">
        <f t="shared" si="108"/>
        <v>0</v>
      </c>
      <c r="G141" s="51">
        <f t="shared" si="108"/>
        <v>0</v>
      </c>
      <c r="H141" s="51">
        <f t="shared" si="108"/>
        <v>0</v>
      </c>
      <c r="I141" s="51">
        <f t="shared" si="108"/>
        <v>0</v>
      </c>
      <c r="J141" s="51">
        <f t="shared" si="108"/>
        <v>0</v>
      </c>
      <c r="K141" s="51">
        <f t="shared" si="108"/>
        <v>0</v>
      </c>
      <c r="L141" s="51">
        <f t="shared" si="108"/>
        <v>0</v>
      </c>
      <c r="M141" s="51"/>
    </row>
    <row r="142" spans="2:13" s="3" customFormat="1" x14ac:dyDescent="0.25">
      <c r="B142" s="6"/>
      <c r="C142" s="51">
        <f t="shared" ref="C142:L143" si="109">IFERROR(C138*$N126,0)</f>
        <v>0</v>
      </c>
      <c r="D142" s="51">
        <f t="shared" si="109"/>
        <v>0</v>
      </c>
      <c r="E142" s="51">
        <f t="shared" si="109"/>
        <v>0</v>
      </c>
      <c r="F142" s="51">
        <f t="shared" si="109"/>
        <v>0</v>
      </c>
      <c r="G142" s="51">
        <f t="shared" si="109"/>
        <v>0</v>
      </c>
      <c r="H142" s="51">
        <f t="shared" si="109"/>
        <v>0</v>
      </c>
      <c r="I142" s="51">
        <f t="shared" si="109"/>
        <v>0</v>
      </c>
      <c r="J142" s="51">
        <f t="shared" si="109"/>
        <v>0</v>
      </c>
      <c r="K142" s="51">
        <f t="shared" si="109"/>
        <v>0</v>
      </c>
      <c r="L142" s="51">
        <f t="shared" si="109"/>
        <v>0</v>
      </c>
      <c r="M142" s="51"/>
    </row>
    <row r="143" spans="2:13" s="3" customFormat="1" x14ac:dyDescent="0.25">
      <c r="B143" s="6"/>
      <c r="C143" s="51">
        <f t="shared" si="109"/>
        <v>0</v>
      </c>
      <c r="D143" s="51">
        <f t="shared" si="109"/>
        <v>0</v>
      </c>
      <c r="E143" s="51">
        <f t="shared" si="109"/>
        <v>0</v>
      </c>
      <c r="F143" s="51">
        <f t="shared" si="109"/>
        <v>0</v>
      </c>
      <c r="G143" s="51">
        <f t="shared" si="109"/>
        <v>0</v>
      </c>
      <c r="H143" s="51">
        <f t="shared" si="109"/>
        <v>0</v>
      </c>
      <c r="I143" s="51">
        <f t="shared" si="109"/>
        <v>0</v>
      </c>
      <c r="J143" s="51">
        <f t="shared" si="109"/>
        <v>0</v>
      </c>
      <c r="K143" s="51">
        <f t="shared" si="109"/>
        <v>0</v>
      </c>
      <c r="L143" s="51">
        <f t="shared" si="109"/>
        <v>0</v>
      </c>
      <c r="M143" s="51"/>
    </row>
    <row r="144" spans="2:13" s="3" customFormat="1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4" s="3" customFormat="1" x14ac:dyDescent="0.25">
      <c r="B145" s="6" t="s">
        <v>69</v>
      </c>
      <c r="C145" s="55">
        <f>MIN(C141,C129)</f>
        <v>0</v>
      </c>
      <c r="D145" s="55">
        <f t="shared" ref="D145:L145" si="110">MIN(D141,D129)</f>
        <v>0</v>
      </c>
      <c r="E145" s="55">
        <f t="shared" si="110"/>
        <v>0</v>
      </c>
      <c r="F145" s="55">
        <f t="shared" si="110"/>
        <v>0</v>
      </c>
      <c r="G145" s="55">
        <f t="shared" si="110"/>
        <v>0</v>
      </c>
      <c r="H145" s="55">
        <f t="shared" si="110"/>
        <v>0</v>
      </c>
      <c r="I145" s="55">
        <f t="shared" si="110"/>
        <v>0</v>
      </c>
      <c r="J145" s="55">
        <f t="shared" si="110"/>
        <v>0</v>
      </c>
      <c r="K145" s="55">
        <f t="shared" si="110"/>
        <v>0</v>
      </c>
      <c r="L145" s="55">
        <f t="shared" si="110"/>
        <v>0</v>
      </c>
      <c r="M145" s="6"/>
    </row>
    <row r="146" spans="2:14" s="3" customFormat="1" x14ac:dyDescent="0.25">
      <c r="B146" s="6"/>
      <c r="C146" s="55">
        <f t="shared" ref="C146:L147" si="111">MIN(C142,C130)</f>
        <v>0</v>
      </c>
      <c r="D146" s="55">
        <f t="shared" si="111"/>
        <v>0</v>
      </c>
      <c r="E146" s="55">
        <f t="shared" si="111"/>
        <v>0</v>
      </c>
      <c r="F146" s="55">
        <f t="shared" si="111"/>
        <v>0</v>
      </c>
      <c r="G146" s="55">
        <f t="shared" si="111"/>
        <v>0</v>
      </c>
      <c r="H146" s="55">
        <f t="shared" si="111"/>
        <v>0</v>
      </c>
      <c r="I146" s="55">
        <f t="shared" si="111"/>
        <v>0</v>
      </c>
      <c r="J146" s="55">
        <f t="shared" si="111"/>
        <v>0</v>
      </c>
      <c r="K146" s="55">
        <f t="shared" si="111"/>
        <v>0</v>
      </c>
      <c r="L146" s="55">
        <f t="shared" si="111"/>
        <v>0</v>
      </c>
      <c r="M146" s="6"/>
    </row>
    <row r="147" spans="2:14" s="3" customFormat="1" x14ac:dyDescent="0.25">
      <c r="B147" s="6"/>
      <c r="C147" s="55">
        <f t="shared" si="111"/>
        <v>0</v>
      </c>
      <c r="D147" s="55">
        <f t="shared" si="111"/>
        <v>0</v>
      </c>
      <c r="E147" s="55">
        <f t="shared" si="111"/>
        <v>0</v>
      </c>
      <c r="F147" s="55">
        <f t="shared" si="111"/>
        <v>0</v>
      </c>
      <c r="G147" s="55">
        <f t="shared" si="111"/>
        <v>0</v>
      </c>
      <c r="H147" s="55">
        <f t="shared" si="111"/>
        <v>0</v>
      </c>
      <c r="I147" s="55">
        <f t="shared" si="111"/>
        <v>0</v>
      </c>
      <c r="J147" s="55">
        <f t="shared" si="111"/>
        <v>0</v>
      </c>
      <c r="K147" s="55">
        <f t="shared" si="111"/>
        <v>0</v>
      </c>
      <c r="L147" s="55">
        <f t="shared" si="111"/>
        <v>0</v>
      </c>
      <c r="M147" s="6"/>
    </row>
    <row r="148" spans="2:14" s="3" customFormat="1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4" s="3" customFormat="1" x14ac:dyDescent="0.25">
      <c r="B149" s="6" t="s">
        <v>68</v>
      </c>
      <c r="C149" s="55">
        <f>ROUND(C173+C125+C106+C153,0)</f>
        <v>0</v>
      </c>
      <c r="D149" s="55">
        <f t="shared" ref="D149:L149" si="112">ROUND(D173+D125+D106+D153,0)</f>
        <v>0</v>
      </c>
      <c r="E149" s="55">
        <f t="shared" si="112"/>
        <v>0</v>
      </c>
      <c r="F149" s="55">
        <f t="shared" si="112"/>
        <v>0</v>
      </c>
      <c r="G149" s="55">
        <f t="shared" si="112"/>
        <v>0</v>
      </c>
      <c r="H149" s="55">
        <f t="shared" si="112"/>
        <v>0</v>
      </c>
      <c r="I149" s="55">
        <f t="shared" si="112"/>
        <v>0</v>
      </c>
      <c r="J149" s="55">
        <f t="shared" si="112"/>
        <v>0</v>
      </c>
      <c r="K149" s="55">
        <f t="shared" si="112"/>
        <v>0</v>
      </c>
      <c r="L149" s="55">
        <f t="shared" si="112"/>
        <v>0</v>
      </c>
      <c r="M149" s="6"/>
    </row>
    <row r="150" spans="2:14" s="3" customFormat="1" x14ac:dyDescent="0.25">
      <c r="B150" s="6"/>
      <c r="C150" s="55">
        <f t="shared" ref="C150:L151" si="113">ROUND(C174+C126+C107+C154,0)</f>
        <v>0</v>
      </c>
      <c r="D150" s="55">
        <f t="shared" si="113"/>
        <v>0</v>
      </c>
      <c r="E150" s="55">
        <f t="shared" si="113"/>
        <v>0</v>
      </c>
      <c r="F150" s="55">
        <f t="shared" si="113"/>
        <v>0</v>
      </c>
      <c r="G150" s="55">
        <f t="shared" si="113"/>
        <v>0</v>
      </c>
      <c r="H150" s="55">
        <f t="shared" si="113"/>
        <v>0</v>
      </c>
      <c r="I150" s="55">
        <f t="shared" si="113"/>
        <v>0</v>
      </c>
      <c r="J150" s="55">
        <f t="shared" si="113"/>
        <v>0</v>
      </c>
      <c r="K150" s="55">
        <f t="shared" si="113"/>
        <v>0</v>
      </c>
      <c r="L150" s="55">
        <f t="shared" si="113"/>
        <v>0</v>
      </c>
      <c r="M150" s="6"/>
    </row>
    <row r="151" spans="2:14" s="3" customFormat="1" x14ac:dyDescent="0.25">
      <c r="B151" s="6"/>
      <c r="C151" s="55">
        <f t="shared" si="113"/>
        <v>0</v>
      </c>
      <c r="D151" s="55">
        <f t="shared" si="113"/>
        <v>0</v>
      </c>
      <c r="E151" s="55">
        <f t="shared" si="113"/>
        <v>0</v>
      </c>
      <c r="F151" s="55">
        <f t="shared" si="113"/>
        <v>0</v>
      </c>
      <c r="G151" s="55">
        <f t="shared" si="113"/>
        <v>0</v>
      </c>
      <c r="H151" s="55">
        <f t="shared" si="113"/>
        <v>0</v>
      </c>
      <c r="I151" s="55">
        <f t="shared" si="113"/>
        <v>0</v>
      </c>
      <c r="J151" s="55">
        <f t="shared" si="113"/>
        <v>0</v>
      </c>
      <c r="K151" s="55">
        <f t="shared" si="113"/>
        <v>0</v>
      </c>
      <c r="L151" s="55">
        <f t="shared" si="113"/>
        <v>0</v>
      </c>
      <c r="M151" s="6"/>
    </row>
    <row r="152" spans="2:14" s="3" customFormat="1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4" s="3" customFormat="1" x14ac:dyDescent="0.25">
      <c r="C153" s="53">
        <f>IF(C145&gt;=C129,C145,0)</f>
        <v>0</v>
      </c>
      <c r="D153" s="53">
        <f t="shared" ref="D153:L153" si="114">IF(D145&gt;=D129,D145,0)</f>
        <v>0</v>
      </c>
      <c r="E153" s="53">
        <f t="shared" si="114"/>
        <v>0</v>
      </c>
      <c r="F153" s="53">
        <f t="shared" si="114"/>
        <v>0</v>
      </c>
      <c r="G153" s="53">
        <f t="shared" si="114"/>
        <v>0</v>
      </c>
      <c r="H153" s="53">
        <f t="shared" si="114"/>
        <v>0</v>
      </c>
      <c r="I153" s="53">
        <f t="shared" si="114"/>
        <v>0</v>
      </c>
      <c r="J153" s="53">
        <f t="shared" si="114"/>
        <v>0</v>
      </c>
      <c r="K153" s="53">
        <f t="shared" si="114"/>
        <v>0</v>
      </c>
      <c r="L153" s="53">
        <f t="shared" si="114"/>
        <v>0</v>
      </c>
      <c r="M153" s="55">
        <f>SUM(C153:L153)</f>
        <v>0</v>
      </c>
      <c r="N153" s="56">
        <f>+N125-M153</f>
        <v>0</v>
      </c>
    </row>
    <row r="154" spans="2:14" s="3" customFormat="1" x14ac:dyDescent="0.25">
      <c r="B154" s="6"/>
      <c r="C154" s="53">
        <f t="shared" ref="C154:L155" si="115">IF(C146&gt;=C130,C146,0)</f>
        <v>0</v>
      </c>
      <c r="D154" s="53">
        <f t="shared" si="115"/>
        <v>0</v>
      </c>
      <c r="E154" s="53">
        <f t="shared" si="115"/>
        <v>0</v>
      </c>
      <c r="F154" s="53">
        <f t="shared" si="115"/>
        <v>0</v>
      </c>
      <c r="G154" s="53">
        <f t="shared" si="115"/>
        <v>0</v>
      </c>
      <c r="H154" s="53">
        <f t="shared" si="115"/>
        <v>0</v>
      </c>
      <c r="I154" s="53">
        <f t="shared" si="115"/>
        <v>0</v>
      </c>
      <c r="J154" s="53">
        <f t="shared" si="115"/>
        <v>0</v>
      </c>
      <c r="K154" s="53">
        <f t="shared" si="115"/>
        <v>0</v>
      </c>
      <c r="L154" s="53">
        <f t="shared" si="115"/>
        <v>0</v>
      </c>
      <c r="M154" s="55">
        <f t="shared" ref="M154:M155" si="116">SUM(C154:L154)</f>
        <v>0</v>
      </c>
      <c r="N154" s="56">
        <f t="shared" ref="N154:N155" si="117">+N126-M154</f>
        <v>0</v>
      </c>
    </row>
    <row r="155" spans="2:14" s="3" customFormat="1" x14ac:dyDescent="0.25">
      <c r="B155" s="6"/>
      <c r="C155" s="53">
        <f t="shared" si="115"/>
        <v>0</v>
      </c>
      <c r="D155" s="53">
        <f t="shared" si="115"/>
        <v>0</v>
      </c>
      <c r="E155" s="53">
        <f t="shared" si="115"/>
        <v>0</v>
      </c>
      <c r="F155" s="53">
        <f t="shared" si="115"/>
        <v>0</v>
      </c>
      <c r="G155" s="53">
        <f t="shared" si="115"/>
        <v>0</v>
      </c>
      <c r="H155" s="53">
        <f t="shared" si="115"/>
        <v>0</v>
      </c>
      <c r="I155" s="53">
        <f t="shared" si="115"/>
        <v>0</v>
      </c>
      <c r="J155" s="53">
        <f t="shared" si="115"/>
        <v>0</v>
      </c>
      <c r="K155" s="53">
        <f t="shared" si="115"/>
        <v>0</v>
      </c>
      <c r="L155" s="53">
        <f t="shared" si="115"/>
        <v>0</v>
      </c>
      <c r="M155" s="55">
        <f t="shared" si="116"/>
        <v>0</v>
      </c>
      <c r="N155" s="56">
        <f t="shared" si="117"/>
        <v>0</v>
      </c>
    </row>
    <row r="156" spans="2:14" s="3" customFormat="1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4" s="3" customFormat="1" x14ac:dyDescent="0.25">
      <c r="B157" s="6" t="s">
        <v>66</v>
      </c>
      <c r="C157" s="55">
        <f>+C129-C153</f>
        <v>0</v>
      </c>
      <c r="D157" s="55">
        <f t="shared" ref="D157:L157" si="118">+D129-D153</f>
        <v>0</v>
      </c>
      <c r="E157" s="55">
        <f t="shared" si="118"/>
        <v>49.080574038078112</v>
      </c>
      <c r="F157" s="55">
        <f t="shared" si="118"/>
        <v>229.09098909147099</v>
      </c>
      <c r="G157" s="55">
        <f t="shared" si="118"/>
        <v>451.82821349233541</v>
      </c>
      <c r="H157" s="55">
        <f t="shared" si="118"/>
        <v>575.64373830386887</v>
      </c>
      <c r="I157" s="55">
        <f t="shared" si="118"/>
        <v>732.84066228531583</v>
      </c>
      <c r="J157" s="55">
        <f t="shared" si="118"/>
        <v>863.10977644814955</v>
      </c>
      <c r="K157" s="55">
        <f t="shared" si="118"/>
        <v>1005.1114599259492</v>
      </c>
      <c r="L157" s="55">
        <f t="shared" si="118"/>
        <v>1093.294586414833</v>
      </c>
      <c r="M157" s="6"/>
    </row>
    <row r="158" spans="2:14" s="3" customFormat="1" x14ac:dyDescent="0.25">
      <c r="B158" s="6"/>
      <c r="C158" s="55">
        <f t="shared" ref="C158:L159" si="119">+C130-C154</f>
        <v>0</v>
      </c>
      <c r="D158" s="55">
        <f t="shared" si="119"/>
        <v>0</v>
      </c>
      <c r="E158" s="55">
        <f t="shared" si="119"/>
        <v>21.138595465222267</v>
      </c>
      <c r="F158" s="55">
        <f t="shared" si="119"/>
        <v>86.782703960893201</v>
      </c>
      <c r="G158" s="55">
        <f t="shared" si="119"/>
        <v>142.61662779415647</v>
      </c>
      <c r="H158" s="55">
        <f t="shared" si="119"/>
        <v>190.66072828165676</v>
      </c>
      <c r="I158" s="55">
        <f t="shared" si="119"/>
        <v>232.41936023919996</v>
      </c>
      <c r="J158" s="55">
        <f t="shared" si="119"/>
        <v>269.0351879302649</v>
      </c>
      <c r="K158" s="55">
        <f t="shared" si="119"/>
        <v>301.39136145872396</v>
      </c>
      <c r="L158" s="55">
        <f t="shared" si="119"/>
        <v>355.95543486988333</v>
      </c>
      <c r="M158" s="6"/>
    </row>
    <row r="159" spans="2:14" s="3" customFormat="1" x14ac:dyDescent="0.25">
      <c r="B159" s="6"/>
      <c r="C159" s="55">
        <f t="shared" si="119"/>
        <v>29.293985815132999</v>
      </c>
      <c r="D159" s="55">
        <f t="shared" si="119"/>
        <v>61.479963048439117</v>
      </c>
      <c r="E159" s="55">
        <f t="shared" si="119"/>
        <v>147.40434514476328</v>
      </c>
      <c r="F159" s="55">
        <f t="shared" si="119"/>
        <v>202.21103349807112</v>
      </c>
      <c r="G159" s="55">
        <f t="shared" si="119"/>
        <v>246.02215651226732</v>
      </c>
      <c r="H159" s="55">
        <f t="shared" si="119"/>
        <v>278.94210949627995</v>
      </c>
      <c r="I159" s="55">
        <f t="shared" si="119"/>
        <v>306.06071735578951</v>
      </c>
      <c r="J159" s="55">
        <f t="shared" si="119"/>
        <v>335.45573619680874</v>
      </c>
      <c r="K159" s="55">
        <f t="shared" si="119"/>
        <v>358.19485084885315</v>
      </c>
      <c r="L159" s="55">
        <f t="shared" si="119"/>
        <v>392.93510208359481</v>
      </c>
      <c r="M159" s="6"/>
    </row>
    <row r="160" spans="2:14" s="3" customFormat="1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 s="3" customFormat="1" x14ac:dyDescent="0.25">
      <c r="B161" s="6" t="s">
        <v>52</v>
      </c>
      <c r="C161" s="57" t="str">
        <f>IF(C157&gt;0,C73,"")</f>
        <v/>
      </c>
      <c r="D161" s="57" t="str">
        <f t="shared" ref="D161:L161" si="120">IF(D157&gt;0,D73,"")</f>
        <v/>
      </c>
      <c r="E161" s="57" t="str">
        <f t="shared" si="120"/>
        <v/>
      </c>
      <c r="F161" s="57" t="str">
        <f t="shared" si="120"/>
        <v/>
      </c>
      <c r="G161" s="57" t="str">
        <f t="shared" si="120"/>
        <v/>
      </c>
      <c r="H161" s="57" t="str">
        <f t="shared" si="120"/>
        <v/>
      </c>
      <c r="I161" s="57" t="str">
        <f t="shared" si="120"/>
        <v/>
      </c>
      <c r="J161" s="57" t="str">
        <f t="shared" si="120"/>
        <v/>
      </c>
      <c r="K161" s="57" t="str">
        <f t="shared" si="120"/>
        <v/>
      </c>
      <c r="L161" s="57" t="str">
        <f t="shared" si="120"/>
        <v/>
      </c>
      <c r="M161" s="58">
        <f>SUM(C161:L161)</f>
        <v>0</v>
      </c>
    </row>
    <row r="162" spans="2:13" s="3" customFormat="1" x14ac:dyDescent="0.25">
      <c r="B162" s="6"/>
      <c r="C162" s="57" t="str">
        <f>IF(C158&gt;0,C81,"")</f>
        <v/>
      </c>
      <c r="D162" s="57" t="str">
        <f t="shared" ref="D162:L162" si="121">IF(D158&gt;0,D81,"")</f>
        <v/>
      </c>
      <c r="E162" s="57" t="str">
        <f t="shared" si="121"/>
        <v/>
      </c>
      <c r="F162" s="57" t="str">
        <f t="shared" si="121"/>
        <v/>
      </c>
      <c r="G162" s="57" t="str">
        <f t="shared" si="121"/>
        <v/>
      </c>
      <c r="H162" s="57" t="str">
        <f t="shared" si="121"/>
        <v/>
      </c>
      <c r="I162" s="57" t="str">
        <f t="shared" si="121"/>
        <v/>
      </c>
      <c r="J162" s="57" t="str">
        <f t="shared" si="121"/>
        <v/>
      </c>
      <c r="K162" s="57" t="str">
        <f t="shared" si="121"/>
        <v/>
      </c>
      <c r="L162" s="57" t="str">
        <f t="shared" si="121"/>
        <v/>
      </c>
      <c r="M162" s="58">
        <f t="shared" ref="M162:M163" si="122">SUM(C162:L162)</f>
        <v>0</v>
      </c>
    </row>
    <row r="163" spans="2:13" s="3" customFormat="1" x14ac:dyDescent="0.25">
      <c r="B163" s="6"/>
      <c r="C163" s="57" t="str">
        <f>IF(C159&gt;0,C89,"")</f>
        <v/>
      </c>
      <c r="D163" s="57" t="str">
        <f t="shared" ref="D163:L163" si="123">IF(D159&gt;0,D89,"")</f>
        <v/>
      </c>
      <c r="E163" s="57" t="str">
        <f t="shared" si="123"/>
        <v/>
      </c>
      <c r="F163" s="57" t="str">
        <f t="shared" si="123"/>
        <v/>
      </c>
      <c r="G163" s="57" t="str">
        <f t="shared" si="123"/>
        <v/>
      </c>
      <c r="H163" s="57" t="str">
        <f t="shared" si="123"/>
        <v/>
      </c>
      <c r="I163" s="57" t="str">
        <f t="shared" si="123"/>
        <v/>
      </c>
      <c r="J163" s="57" t="str">
        <f t="shared" si="123"/>
        <v/>
      </c>
      <c r="K163" s="57" t="str">
        <f t="shared" si="123"/>
        <v/>
      </c>
      <c r="L163" s="57" t="str">
        <f t="shared" si="123"/>
        <v/>
      </c>
      <c r="M163" s="58">
        <f t="shared" si="122"/>
        <v>0</v>
      </c>
    </row>
    <row r="164" spans="2:13" s="3" customFormat="1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 s="3" customFormat="1" x14ac:dyDescent="0.25">
      <c r="B165" s="6"/>
      <c r="C165" s="51" t="str">
        <f>IFERROR(C161/$M161,"")</f>
        <v/>
      </c>
      <c r="D165" s="51" t="str">
        <f t="shared" ref="D165:L165" si="124">IFERROR(D161/$M161,"")</f>
        <v/>
      </c>
      <c r="E165" s="51" t="str">
        <f t="shared" si="124"/>
        <v/>
      </c>
      <c r="F165" s="51" t="str">
        <f t="shared" si="124"/>
        <v/>
      </c>
      <c r="G165" s="51" t="str">
        <f t="shared" si="124"/>
        <v/>
      </c>
      <c r="H165" s="51" t="str">
        <f t="shared" si="124"/>
        <v/>
      </c>
      <c r="I165" s="51" t="str">
        <f t="shared" si="124"/>
        <v/>
      </c>
      <c r="J165" s="51" t="str">
        <f t="shared" si="124"/>
        <v/>
      </c>
      <c r="K165" s="51" t="str">
        <f t="shared" si="124"/>
        <v/>
      </c>
      <c r="L165" s="51" t="str">
        <f t="shared" si="124"/>
        <v/>
      </c>
      <c r="M165" s="6"/>
    </row>
    <row r="166" spans="2:13" s="3" customFormat="1" x14ac:dyDescent="0.25">
      <c r="B166" s="6"/>
      <c r="C166" s="51" t="str">
        <f t="shared" ref="C166:L167" si="125">IFERROR(C162/$M162,"")</f>
        <v/>
      </c>
      <c r="D166" s="51" t="str">
        <f t="shared" si="125"/>
        <v/>
      </c>
      <c r="E166" s="51" t="str">
        <f t="shared" si="125"/>
        <v/>
      </c>
      <c r="F166" s="51" t="str">
        <f t="shared" si="125"/>
        <v/>
      </c>
      <c r="G166" s="51" t="str">
        <f t="shared" si="125"/>
        <v/>
      </c>
      <c r="H166" s="51" t="str">
        <f t="shared" si="125"/>
        <v/>
      </c>
      <c r="I166" s="51" t="str">
        <f t="shared" si="125"/>
        <v/>
      </c>
      <c r="J166" s="51" t="str">
        <f t="shared" si="125"/>
        <v/>
      </c>
      <c r="K166" s="51" t="str">
        <f t="shared" si="125"/>
        <v/>
      </c>
      <c r="L166" s="51" t="str">
        <f t="shared" si="125"/>
        <v/>
      </c>
      <c r="M166" s="6"/>
    </row>
    <row r="167" spans="2:13" s="3" customFormat="1" x14ac:dyDescent="0.25">
      <c r="B167" s="6"/>
      <c r="C167" s="51" t="str">
        <f t="shared" si="125"/>
        <v/>
      </c>
      <c r="D167" s="51" t="str">
        <f t="shared" si="125"/>
        <v/>
      </c>
      <c r="E167" s="51" t="str">
        <f t="shared" si="125"/>
        <v/>
      </c>
      <c r="F167" s="51" t="str">
        <f t="shared" si="125"/>
        <v/>
      </c>
      <c r="G167" s="51" t="str">
        <f t="shared" si="125"/>
        <v/>
      </c>
      <c r="H167" s="51" t="str">
        <f t="shared" si="125"/>
        <v/>
      </c>
      <c r="I167" s="51" t="str">
        <f t="shared" si="125"/>
        <v/>
      </c>
      <c r="J167" s="51" t="str">
        <f t="shared" si="125"/>
        <v/>
      </c>
      <c r="K167" s="51" t="str">
        <f t="shared" si="125"/>
        <v/>
      </c>
      <c r="L167" s="51" t="str">
        <f t="shared" si="125"/>
        <v/>
      </c>
      <c r="M167" s="6"/>
    </row>
    <row r="168" spans="2:13" s="3" customForma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 s="3" customFormat="1" x14ac:dyDescent="0.25">
      <c r="B169" s="6" t="s">
        <v>70</v>
      </c>
      <c r="C169" s="52">
        <f>IFERROR(C165*$N153,0)</f>
        <v>0</v>
      </c>
      <c r="D169" s="52">
        <f t="shared" ref="D169:L169" si="126">IFERROR(D165*$N153,0)</f>
        <v>0</v>
      </c>
      <c r="E169" s="52">
        <f t="shared" si="126"/>
        <v>0</v>
      </c>
      <c r="F169" s="52">
        <f t="shared" si="126"/>
        <v>0</v>
      </c>
      <c r="G169" s="52">
        <f t="shared" si="126"/>
        <v>0</v>
      </c>
      <c r="H169" s="52">
        <f t="shared" si="126"/>
        <v>0</v>
      </c>
      <c r="I169" s="52">
        <f t="shared" si="126"/>
        <v>0</v>
      </c>
      <c r="J169" s="52">
        <f t="shared" si="126"/>
        <v>0</v>
      </c>
      <c r="K169" s="52">
        <f t="shared" si="126"/>
        <v>0</v>
      </c>
      <c r="L169" s="52">
        <f t="shared" si="126"/>
        <v>0</v>
      </c>
      <c r="M169" s="6"/>
    </row>
    <row r="170" spans="2:13" s="3" customFormat="1" x14ac:dyDescent="0.25">
      <c r="B170" s="6"/>
      <c r="C170" s="52">
        <f t="shared" ref="C170:L171" si="127">IFERROR(C166*$N154,0)</f>
        <v>0</v>
      </c>
      <c r="D170" s="52">
        <f t="shared" si="127"/>
        <v>0</v>
      </c>
      <c r="E170" s="52">
        <f t="shared" si="127"/>
        <v>0</v>
      </c>
      <c r="F170" s="52">
        <f t="shared" si="127"/>
        <v>0</v>
      </c>
      <c r="G170" s="52">
        <f t="shared" si="127"/>
        <v>0</v>
      </c>
      <c r="H170" s="52">
        <f t="shared" si="127"/>
        <v>0</v>
      </c>
      <c r="I170" s="52">
        <f t="shared" si="127"/>
        <v>0</v>
      </c>
      <c r="J170" s="52">
        <f t="shared" si="127"/>
        <v>0</v>
      </c>
      <c r="K170" s="52">
        <f t="shared" si="127"/>
        <v>0</v>
      </c>
      <c r="L170" s="52">
        <f t="shared" si="127"/>
        <v>0</v>
      </c>
      <c r="M170" s="6"/>
    </row>
    <row r="171" spans="2:13" s="3" customFormat="1" x14ac:dyDescent="0.25">
      <c r="B171" s="6"/>
      <c r="C171" s="52">
        <f t="shared" si="127"/>
        <v>0</v>
      </c>
      <c r="D171" s="52">
        <f t="shared" si="127"/>
        <v>0</v>
      </c>
      <c r="E171" s="52">
        <f t="shared" si="127"/>
        <v>0</v>
      </c>
      <c r="F171" s="52">
        <f t="shared" si="127"/>
        <v>0</v>
      </c>
      <c r="G171" s="52">
        <f t="shared" si="127"/>
        <v>0</v>
      </c>
      <c r="H171" s="52">
        <f t="shared" si="127"/>
        <v>0</v>
      </c>
      <c r="I171" s="52">
        <f t="shared" si="127"/>
        <v>0</v>
      </c>
      <c r="J171" s="52">
        <f t="shared" si="127"/>
        <v>0</v>
      </c>
      <c r="K171" s="52">
        <f t="shared" si="127"/>
        <v>0</v>
      </c>
      <c r="L171" s="52">
        <f t="shared" si="127"/>
        <v>0</v>
      </c>
      <c r="M171" s="6"/>
    </row>
    <row r="172" spans="2:13" s="3" customForma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 s="3" customFormat="1" x14ac:dyDescent="0.25">
      <c r="B173" s="6"/>
      <c r="C173" s="52">
        <f>MIN(C169,C157)</f>
        <v>0</v>
      </c>
      <c r="D173" s="52">
        <f t="shared" ref="D173:L173" si="128">MIN(D169,D157)</f>
        <v>0</v>
      </c>
      <c r="E173" s="52">
        <f t="shared" si="128"/>
        <v>0</v>
      </c>
      <c r="F173" s="52">
        <f t="shared" si="128"/>
        <v>0</v>
      </c>
      <c r="G173" s="52">
        <f t="shared" si="128"/>
        <v>0</v>
      </c>
      <c r="H173" s="52">
        <f t="shared" si="128"/>
        <v>0</v>
      </c>
      <c r="I173" s="52">
        <f t="shared" si="128"/>
        <v>0</v>
      </c>
      <c r="J173" s="52">
        <f t="shared" si="128"/>
        <v>0</v>
      </c>
      <c r="K173" s="52">
        <f t="shared" si="128"/>
        <v>0</v>
      </c>
      <c r="L173" s="52">
        <f t="shared" si="128"/>
        <v>0</v>
      </c>
      <c r="M173" s="6"/>
    </row>
    <row r="174" spans="2:13" s="3" customFormat="1" x14ac:dyDescent="0.25">
      <c r="B174" s="6"/>
      <c r="C174" s="52">
        <f t="shared" ref="C174:L175" si="129">MIN(C170,C158)</f>
        <v>0</v>
      </c>
      <c r="D174" s="52">
        <f t="shared" si="129"/>
        <v>0</v>
      </c>
      <c r="E174" s="52">
        <f t="shared" si="129"/>
        <v>0</v>
      </c>
      <c r="F174" s="52">
        <f t="shared" si="129"/>
        <v>0</v>
      </c>
      <c r="G174" s="52">
        <f t="shared" si="129"/>
        <v>0</v>
      </c>
      <c r="H174" s="52">
        <f t="shared" si="129"/>
        <v>0</v>
      </c>
      <c r="I174" s="52">
        <f t="shared" si="129"/>
        <v>0</v>
      </c>
      <c r="J174" s="52">
        <f t="shared" si="129"/>
        <v>0</v>
      </c>
      <c r="K174" s="52">
        <f t="shared" si="129"/>
        <v>0</v>
      </c>
      <c r="L174" s="52">
        <f t="shared" si="129"/>
        <v>0</v>
      </c>
      <c r="M174" s="6"/>
    </row>
    <row r="175" spans="2:13" s="3" customFormat="1" x14ac:dyDescent="0.25">
      <c r="B175" s="6"/>
      <c r="C175" s="52">
        <f t="shared" si="129"/>
        <v>0</v>
      </c>
      <c r="D175" s="52">
        <f t="shared" si="129"/>
        <v>0</v>
      </c>
      <c r="E175" s="52">
        <f t="shared" si="129"/>
        <v>0</v>
      </c>
      <c r="F175" s="52">
        <f t="shared" si="129"/>
        <v>0</v>
      </c>
      <c r="G175" s="52">
        <f t="shared" si="129"/>
        <v>0</v>
      </c>
      <c r="H175" s="52">
        <f t="shared" si="129"/>
        <v>0</v>
      </c>
      <c r="I175" s="52">
        <f t="shared" si="129"/>
        <v>0</v>
      </c>
      <c r="J175" s="52">
        <f t="shared" si="129"/>
        <v>0</v>
      </c>
      <c r="K175" s="52">
        <f t="shared" si="129"/>
        <v>0</v>
      </c>
      <c r="L175" s="52">
        <f t="shared" si="129"/>
        <v>0</v>
      </c>
      <c r="M175" s="6"/>
    </row>
    <row r="176" spans="2:13" s="3" customForma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3" customFormat="1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 s="3" customFormat="1" x14ac:dyDescent="0.25">
      <c r="B178" s="7" t="s">
        <v>120</v>
      </c>
      <c r="C178" s="7" t="s">
        <v>121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 s="3" customFormat="1" x14ac:dyDescent="0.25">
      <c r="B179" s="77">
        <f>+M36</f>
        <v>0</v>
      </c>
      <c r="C179" s="52" t="str">
        <f>+C74</f>
        <v/>
      </c>
      <c r="D179" s="52" t="str">
        <f t="shared" ref="D179:L179" si="130">+D74</f>
        <v/>
      </c>
      <c r="E179" s="52" t="str">
        <f t="shared" si="130"/>
        <v/>
      </c>
      <c r="F179" s="52" t="str">
        <f t="shared" si="130"/>
        <v/>
      </c>
      <c r="G179" s="52" t="str">
        <f t="shared" si="130"/>
        <v/>
      </c>
      <c r="H179" s="52" t="str">
        <f t="shared" si="130"/>
        <v/>
      </c>
      <c r="I179" s="52" t="str">
        <f t="shared" si="130"/>
        <v/>
      </c>
      <c r="J179" s="52" t="str">
        <f t="shared" si="130"/>
        <v/>
      </c>
      <c r="K179" s="52" t="str">
        <f t="shared" si="130"/>
        <v/>
      </c>
      <c r="L179" s="52" t="str">
        <f t="shared" si="130"/>
        <v/>
      </c>
      <c r="M179" s="52">
        <f>SUM(C179:L179)</f>
        <v>0</v>
      </c>
    </row>
    <row r="180" spans="2:13" s="3" customFormat="1" x14ac:dyDescent="0.25">
      <c r="B180" s="77">
        <f t="shared" ref="B180:B181" si="131">+M37</f>
        <v>0</v>
      </c>
      <c r="C180" s="52" t="str">
        <f>+C82</f>
        <v/>
      </c>
      <c r="D180" s="52" t="str">
        <f t="shared" ref="D180:L180" si="132">+D82</f>
        <v/>
      </c>
      <c r="E180" s="52" t="str">
        <f t="shared" si="132"/>
        <v/>
      </c>
      <c r="F180" s="52" t="str">
        <f t="shared" si="132"/>
        <v/>
      </c>
      <c r="G180" s="52" t="str">
        <f t="shared" si="132"/>
        <v/>
      </c>
      <c r="H180" s="52" t="str">
        <f t="shared" si="132"/>
        <v/>
      </c>
      <c r="I180" s="52" t="str">
        <f t="shared" si="132"/>
        <v/>
      </c>
      <c r="J180" s="52" t="str">
        <f t="shared" si="132"/>
        <v/>
      </c>
      <c r="K180" s="52" t="str">
        <f t="shared" si="132"/>
        <v/>
      </c>
      <c r="L180" s="52" t="str">
        <f t="shared" si="132"/>
        <v/>
      </c>
      <c r="M180" s="52">
        <f t="shared" ref="M180:M181" si="133">SUM(C180:L180)</f>
        <v>0</v>
      </c>
    </row>
    <row r="181" spans="2:13" s="3" customFormat="1" x14ac:dyDescent="0.25">
      <c r="B181" s="77">
        <f t="shared" si="131"/>
        <v>0</v>
      </c>
      <c r="C181" s="52" t="str">
        <f>+C90</f>
        <v/>
      </c>
      <c r="D181" s="52" t="str">
        <f t="shared" ref="D181:L181" si="134">+D90</f>
        <v/>
      </c>
      <c r="E181" s="52" t="str">
        <f t="shared" si="134"/>
        <v/>
      </c>
      <c r="F181" s="52" t="str">
        <f t="shared" si="134"/>
        <v/>
      </c>
      <c r="G181" s="52" t="str">
        <f t="shared" si="134"/>
        <v/>
      </c>
      <c r="H181" s="52" t="str">
        <f t="shared" si="134"/>
        <v/>
      </c>
      <c r="I181" s="52" t="str">
        <f t="shared" si="134"/>
        <v/>
      </c>
      <c r="J181" s="52" t="str">
        <f t="shared" si="134"/>
        <v/>
      </c>
      <c r="K181" s="52" t="str">
        <f t="shared" si="134"/>
        <v/>
      </c>
      <c r="L181" s="52" t="str">
        <f t="shared" si="134"/>
        <v/>
      </c>
      <c r="M181" s="52">
        <f t="shared" si="133"/>
        <v>0</v>
      </c>
    </row>
    <row r="182" spans="2:13" s="3" customFormat="1" x14ac:dyDescent="0.25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 s="3" customFormat="1" x14ac:dyDescent="0.25">
      <c r="B183" s="7" t="s">
        <v>122</v>
      </c>
      <c r="C183" s="53">
        <f>+IFERROR(C179*$B179,0)</f>
        <v>0</v>
      </c>
      <c r="D183" s="53">
        <f t="shared" ref="D183:L183" si="135">+IFERROR(D179*$B179,0)</f>
        <v>0</v>
      </c>
      <c r="E183" s="53">
        <f t="shared" si="135"/>
        <v>0</v>
      </c>
      <c r="F183" s="53">
        <f t="shared" si="135"/>
        <v>0</v>
      </c>
      <c r="G183" s="53">
        <f t="shared" si="135"/>
        <v>0</v>
      </c>
      <c r="H183" s="53">
        <f t="shared" si="135"/>
        <v>0</v>
      </c>
      <c r="I183" s="53">
        <f t="shared" si="135"/>
        <v>0</v>
      </c>
      <c r="J183" s="53">
        <f t="shared" si="135"/>
        <v>0</v>
      </c>
      <c r="K183" s="53">
        <f t="shared" si="135"/>
        <v>0</v>
      </c>
      <c r="L183" s="53">
        <f t="shared" si="135"/>
        <v>0</v>
      </c>
      <c r="M183" s="55">
        <f>SUM(C183:L183)</f>
        <v>0</v>
      </c>
    </row>
    <row r="184" spans="2:13" s="3" customFormat="1" x14ac:dyDescent="0.25">
      <c r="B184" s="6"/>
      <c r="C184" s="53">
        <f t="shared" ref="C184:L185" si="136">+IFERROR(C180*$B180,0)</f>
        <v>0</v>
      </c>
      <c r="D184" s="53">
        <f t="shared" si="136"/>
        <v>0</v>
      </c>
      <c r="E184" s="53">
        <f t="shared" si="136"/>
        <v>0</v>
      </c>
      <c r="F184" s="53">
        <f t="shared" si="136"/>
        <v>0</v>
      </c>
      <c r="G184" s="53">
        <f t="shared" si="136"/>
        <v>0</v>
      </c>
      <c r="H184" s="53">
        <f t="shared" si="136"/>
        <v>0</v>
      </c>
      <c r="I184" s="53">
        <f t="shared" si="136"/>
        <v>0</v>
      </c>
      <c r="J184" s="53">
        <f t="shared" si="136"/>
        <v>0</v>
      </c>
      <c r="K184" s="53">
        <f t="shared" si="136"/>
        <v>0</v>
      </c>
      <c r="L184" s="53">
        <f t="shared" si="136"/>
        <v>0</v>
      </c>
      <c r="M184" s="55">
        <f t="shared" ref="M184:M185" si="137">SUM(C184:L184)</f>
        <v>0</v>
      </c>
    </row>
    <row r="185" spans="2:13" s="3" customFormat="1" x14ac:dyDescent="0.25">
      <c r="B185" s="6"/>
      <c r="C185" s="53">
        <f t="shared" si="136"/>
        <v>0</v>
      </c>
      <c r="D185" s="53">
        <f t="shared" si="136"/>
        <v>0</v>
      </c>
      <c r="E185" s="53">
        <f t="shared" si="136"/>
        <v>0</v>
      </c>
      <c r="F185" s="53">
        <f t="shared" si="136"/>
        <v>0</v>
      </c>
      <c r="G185" s="53">
        <f t="shared" si="136"/>
        <v>0</v>
      </c>
      <c r="H185" s="53">
        <f t="shared" si="136"/>
        <v>0</v>
      </c>
      <c r="I185" s="53">
        <f t="shared" si="136"/>
        <v>0</v>
      </c>
      <c r="J185" s="53">
        <f t="shared" si="136"/>
        <v>0</v>
      </c>
      <c r="K185" s="53">
        <f t="shared" si="136"/>
        <v>0</v>
      </c>
      <c r="L185" s="53">
        <f t="shared" si="136"/>
        <v>0</v>
      </c>
      <c r="M185" s="55">
        <f t="shared" si="137"/>
        <v>0</v>
      </c>
    </row>
    <row r="186" spans="2:13" s="3" customFormat="1" x14ac:dyDescent="0.25">
      <c r="B186" s="7" t="s">
        <v>124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 s="3" customFormat="1" x14ac:dyDescent="0.25">
      <c r="B187" s="53">
        <f>+B179-M187</f>
        <v>0</v>
      </c>
      <c r="C187" s="55">
        <f>MIN(C183,C16)</f>
        <v>0</v>
      </c>
      <c r="D187" s="55">
        <f t="shared" ref="D187:L187" si="138">MIN(D183,D16)</f>
        <v>0</v>
      </c>
      <c r="E187" s="55">
        <f t="shared" si="138"/>
        <v>0</v>
      </c>
      <c r="F187" s="55">
        <f t="shared" si="138"/>
        <v>0</v>
      </c>
      <c r="G187" s="55">
        <f t="shared" si="138"/>
        <v>0</v>
      </c>
      <c r="H187" s="55">
        <f t="shared" si="138"/>
        <v>0</v>
      </c>
      <c r="I187" s="55">
        <f t="shared" si="138"/>
        <v>0</v>
      </c>
      <c r="J187" s="55">
        <f t="shared" si="138"/>
        <v>0</v>
      </c>
      <c r="K187" s="55">
        <f t="shared" si="138"/>
        <v>0</v>
      </c>
      <c r="L187" s="55">
        <f t="shared" si="138"/>
        <v>0</v>
      </c>
      <c r="M187" s="55">
        <f>SUM(C187:L187)</f>
        <v>0</v>
      </c>
    </row>
    <row r="188" spans="2:13" s="3" customFormat="1" x14ac:dyDescent="0.25">
      <c r="B188" s="53">
        <f t="shared" ref="B188:B189" si="139">+B180-M188</f>
        <v>0</v>
      </c>
      <c r="C188" s="55">
        <f t="shared" ref="C188:L189" si="140">MIN(C184,C17)</f>
        <v>0</v>
      </c>
      <c r="D188" s="55">
        <f t="shared" si="140"/>
        <v>0</v>
      </c>
      <c r="E188" s="55">
        <f t="shared" si="140"/>
        <v>0</v>
      </c>
      <c r="F188" s="55">
        <f t="shared" si="140"/>
        <v>0</v>
      </c>
      <c r="G188" s="55">
        <f t="shared" si="140"/>
        <v>0</v>
      </c>
      <c r="H188" s="55">
        <f t="shared" si="140"/>
        <v>0</v>
      </c>
      <c r="I188" s="55">
        <f t="shared" si="140"/>
        <v>0</v>
      </c>
      <c r="J188" s="55">
        <f t="shared" si="140"/>
        <v>0</v>
      </c>
      <c r="K188" s="55">
        <f t="shared" si="140"/>
        <v>0</v>
      </c>
      <c r="L188" s="55">
        <f t="shared" si="140"/>
        <v>0</v>
      </c>
      <c r="M188" s="55">
        <f t="shared" ref="M188:M189" si="141">SUM(C188:L188)</f>
        <v>0</v>
      </c>
    </row>
    <row r="189" spans="2:13" s="3" customFormat="1" x14ac:dyDescent="0.25">
      <c r="B189" s="53">
        <f t="shared" si="139"/>
        <v>0</v>
      </c>
      <c r="C189" s="55">
        <f t="shared" si="140"/>
        <v>0</v>
      </c>
      <c r="D189" s="55">
        <f t="shared" si="140"/>
        <v>0</v>
      </c>
      <c r="E189" s="55">
        <f t="shared" si="140"/>
        <v>0</v>
      </c>
      <c r="F189" s="55">
        <f t="shared" si="140"/>
        <v>0</v>
      </c>
      <c r="G189" s="55">
        <f t="shared" si="140"/>
        <v>0</v>
      </c>
      <c r="H189" s="55">
        <f t="shared" si="140"/>
        <v>0</v>
      </c>
      <c r="I189" s="55">
        <f t="shared" si="140"/>
        <v>0</v>
      </c>
      <c r="J189" s="55">
        <f t="shared" si="140"/>
        <v>0</v>
      </c>
      <c r="K189" s="55">
        <f t="shared" si="140"/>
        <v>0</v>
      </c>
      <c r="L189" s="55">
        <f t="shared" si="140"/>
        <v>0</v>
      </c>
      <c r="M189" s="55">
        <f t="shared" si="141"/>
        <v>0</v>
      </c>
    </row>
    <row r="190" spans="2:13" s="3" customFormat="1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 s="3" customFormat="1" x14ac:dyDescent="0.25">
      <c r="B191" s="7" t="s">
        <v>123</v>
      </c>
      <c r="C191" s="55">
        <f>+C16-C187</f>
        <v>0</v>
      </c>
      <c r="D191" s="55">
        <f t="shared" ref="D191:L191" si="142">+D16-D187</f>
        <v>0</v>
      </c>
      <c r="E191" s="55">
        <f t="shared" si="142"/>
        <v>49.080574038078112</v>
      </c>
      <c r="F191" s="55">
        <f t="shared" si="142"/>
        <v>229.09098909147099</v>
      </c>
      <c r="G191" s="55">
        <f t="shared" si="142"/>
        <v>451.82821349233541</v>
      </c>
      <c r="H191" s="55">
        <f t="shared" si="142"/>
        <v>575.64373830386887</v>
      </c>
      <c r="I191" s="55">
        <f t="shared" si="142"/>
        <v>732.84066228531583</v>
      </c>
      <c r="J191" s="55">
        <f t="shared" si="142"/>
        <v>863.10977644814955</v>
      </c>
      <c r="K191" s="55">
        <f t="shared" si="142"/>
        <v>1005.1114599259492</v>
      </c>
      <c r="L191" s="55">
        <f t="shared" si="142"/>
        <v>1093.294586414833</v>
      </c>
      <c r="M191" s="55">
        <f>SUM(C191:L191)</f>
        <v>5000.0000000000009</v>
      </c>
    </row>
    <row r="192" spans="2:13" s="3" customFormat="1" x14ac:dyDescent="0.25">
      <c r="B192" s="6"/>
      <c r="C192" s="55">
        <f t="shared" ref="C192:L193" si="143">+C17-C188</f>
        <v>0</v>
      </c>
      <c r="D192" s="55">
        <f t="shared" si="143"/>
        <v>0</v>
      </c>
      <c r="E192" s="55">
        <f t="shared" si="143"/>
        <v>21.138595465222267</v>
      </c>
      <c r="F192" s="55">
        <f t="shared" si="143"/>
        <v>86.782703960893201</v>
      </c>
      <c r="G192" s="55">
        <f t="shared" si="143"/>
        <v>142.61662779415647</v>
      </c>
      <c r="H192" s="55">
        <f t="shared" si="143"/>
        <v>190.66072828165676</v>
      </c>
      <c r="I192" s="55">
        <f t="shared" si="143"/>
        <v>232.41936023919996</v>
      </c>
      <c r="J192" s="55">
        <f t="shared" si="143"/>
        <v>269.0351879302649</v>
      </c>
      <c r="K192" s="55">
        <f t="shared" si="143"/>
        <v>301.39136145872396</v>
      </c>
      <c r="L192" s="55">
        <f t="shared" si="143"/>
        <v>355.95543486988333</v>
      </c>
      <c r="M192" s="55">
        <f t="shared" ref="M192:M193" si="144">SUM(C192:L192)</f>
        <v>1600.0000000000009</v>
      </c>
    </row>
    <row r="193" spans="2:13" s="3" customFormat="1" x14ac:dyDescent="0.25">
      <c r="B193" s="6"/>
      <c r="C193" s="55">
        <f t="shared" si="143"/>
        <v>29.293985815132999</v>
      </c>
      <c r="D193" s="55">
        <f t="shared" si="143"/>
        <v>61.479963048439117</v>
      </c>
      <c r="E193" s="55">
        <f t="shared" si="143"/>
        <v>147.40434514476328</v>
      </c>
      <c r="F193" s="55">
        <f t="shared" si="143"/>
        <v>202.21103349807112</v>
      </c>
      <c r="G193" s="55">
        <f t="shared" si="143"/>
        <v>246.02215651226732</v>
      </c>
      <c r="H193" s="55">
        <f t="shared" si="143"/>
        <v>278.94210949627995</v>
      </c>
      <c r="I193" s="55">
        <f t="shared" si="143"/>
        <v>306.06071735578951</v>
      </c>
      <c r="J193" s="55">
        <f t="shared" si="143"/>
        <v>335.45573619680874</v>
      </c>
      <c r="K193" s="55">
        <f t="shared" si="143"/>
        <v>358.19485084885315</v>
      </c>
      <c r="L193" s="55">
        <f t="shared" si="143"/>
        <v>392.93510208359481</v>
      </c>
      <c r="M193" s="55">
        <f t="shared" si="144"/>
        <v>2358</v>
      </c>
    </row>
    <row r="194" spans="2:13" s="3" customFormat="1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 s="3" customFormat="1" x14ac:dyDescent="0.25">
      <c r="B195" s="7" t="s">
        <v>125</v>
      </c>
      <c r="C195" s="51" t="str">
        <f>IF(C191&gt;0,C179,"")</f>
        <v/>
      </c>
      <c r="D195" s="51" t="str">
        <f t="shared" ref="D195:L195" si="145">IF(D191&gt;0,D179,"")</f>
        <v/>
      </c>
      <c r="E195" s="51" t="str">
        <f t="shared" si="145"/>
        <v/>
      </c>
      <c r="F195" s="51" t="str">
        <f t="shared" si="145"/>
        <v/>
      </c>
      <c r="G195" s="51" t="str">
        <f t="shared" si="145"/>
        <v/>
      </c>
      <c r="H195" s="51" t="str">
        <f t="shared" si="145"/>
        <v/>
      </c>
      <c r="I195" s="51" t="str">
        <f t="shared" si="145"/>
        <v/>
      </c>
      <c r="J195" s="51" t="str">
        <f t="shared" si="145"/>
        <v/>
      </c>
      <c r="K195" s="51" t="str">
        <f t="shared" si="145"/>
        <v/>
      </c>
      <c r="L195" s="51" t="str">
        <f t="shared" si="145"/>
        <v/>
      </c>
      <c r="M195" s="51">
        <f>SUM(C195:L195)</f>
        <v>0</v>
      </c>
    </row>
    <row r="196" spans="2:13" s="3" customFormat="1" x14ac:dyDescent="0.25">
      <c r="B196" s="6"/>
      <c r="C196" s="51" t="str">
        <f t="shared" ref="C196:L197" si="146">IF(C192&gt;0,C180,"")</f>
        <v/>
      </c>
      <c r="D196" s="51" t="str">
        <f t="shared" si="146"/>
        <v/>
      </c>
      <c r="E196" s="51" t="str">
        <f t="shared" si="146"/>
        <v/>
      </c>
      <c r="F196" s="51" t="str">
        <f t="shared" si="146"/>
        <v/>
      </c>
      <c r="G196" s="51" t="str">
        <f t="shared" si="146"/>
        <v/>
      </c>
      <c r="H196" s="51" t="str">
        <f t="shared" si="146"/>
        <v/>
      </c>
      <c r="I196" s="51" t="str">
        <f t="shared" si="146"/>
        <v/>
      </c>
      <c r="J196" s="51" t="str">
        <f t="shared" si="146"/>
        <v/>
      </c>
      <c r="K196" s="51" t="str">
        <f t="shared" si="146"/>
        <v/>
      </c>
      <c r="L196" s="51" t="str">
        <f t="shared" si="146"/>
        <v/>
      </c>
      <c r="M196" s="51">
        <f t="shared" ref="M196:M197" si="147">SUM(C196:L196)</f>
        <v>0</v>
      </c>
    </row>
    <row r="197" spans="2:13" s="3" customFormat="1" x14ac:dyDescent="0.25">
      <c r="B197" s="6"/>
      <c r="C197" s="51" t="str">
        <f t="shared" si="146"/>
        <v/>
      </c>
      <c r="D197" s="51" t="str">
        <f t="shared" si="146"/>
        <v/>
      </c>
      <c r="E197" s="51" t="str">
        <f t="shared" si="146"/>
        <v/>
      </c>
      <c r="F197" s="51" t="str">
        <f t="shared" si="146"/>
        <v/>
      </c>
      <c r="G197" s="51" t="str">
        <f t="shared" si="146"/>
        <v/>
      </c>
      <c r="H197" s="51" t="str">
        <f t="shared" si="146"/>
        <v/>
      </c>
      <c r="I197" s="51" t="str">
        <f t="shared" si="146"/>
        <v/>
      </c>
      <c r="J197" s="51" t="str">
        <f t="shared" si="146"/>
        <v/>
      </c>
      <c r="K197" s="51" t="str">
        <f t="shared" si="146"/>
        <v/>
      </c>
      <c r="L197" s="51" t="str">
        <f t="shared" si="146"/>
        <v/>
      </c>
      <c r="M197" s="51">
        <f t="shared" si="147"/>
        <v>0</v>
      </c>
    </row>
    <row r="198" spans="2:13" s="3" customFormat="1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 s="3" customFormat="1" x14ac:dyDescent="0.25">
      <c r="B199" s="7" t="s">
        <v>127</v>
      </c>
      <c r="C199" s="52" t="str">
        <f>IFERROR(C195/$M195,"")</f>
        <v/>
      </c>
      <c r="D199" s="52" t="str">
        <f t="shared" ref="D199:L199" si="148">IFERROR(D195/$M195,"")</f>
        <v/>
      </c>
      <c r="E199" s="52" t="str">
        <f t="shared" si="148"/>
        <v/>
      </c>
      <c r="F199" s="52" t="str">
        <f t="shared" si="148"/>
        <v/>
      </c>
      <c r="G199" s="52" t="str">
        <f t="shared" si="148"/>
        <v/>
      </c>
      <c r="H199" s="52" t="str">
        <f t="shared" si="148"/>
        <v/>
      </c>
      <c r="I199" s="52" t="str">
        <f t="shared" si="148"/>
        <v/>
      </c>
      <c r="J199" s="52" t="str">
        <f t="shared" si="148"/>
        <v/>
      </c>
      <c r="K199" s="52" t="str">
        <f t="shared" si="148"/>
        <v/>
      </c>
      <c r="L199" s="52" t="str">
        <f t="shared" si="148"/>
        <v/>
      </c>
      <c r="M199" s="51">
        <f>SUM(C199:L199)</f>
        <v>0</v>
      </c>
    </row>
    <row r="200" spans="2:13" s="3" customFormat="1" x14ac:dyDescent="0.25">
      <c r="B200" s="6"/>
      <c r="C200" s="52" t="str">
        <f t="shared" ref="C200:L201" si="149">IFERROR(C196/$M196,"")</f>
        <v/>
      </c>
      <c r="D200" s="52" t="str">
        <f t="shared" si="149"/>
        <v/>
      </c>
      <c r="E200" s="52" t="str">
        <f t="shared" si="149"/>
        <v/>
      </c>
      <c r="F200" s="52" t="str">
        <f t="shared" si="149"/>
        <v/>
      </c>
      <c r="G200" s="52" t="str">
        <f t="shared" si="149"/>
        <v/>
      </c>
      <c r="H200" s="52" t="str">
        <f t="shared" si="149"/>
        <v/>
      </c>
      <c r="I200" s="52" t="str">
        <f t="shared" si="149"/>
        <v/>
      </c>
      <c r="J200" s="52" t="str">
        <f t="shared" si="149"/>
        <v/>
      </c>
      <c r="K200" s="52" t="str">
        <f t="shared" si="149"/>
        <v/>
      </c>
      <c r="L200" s="52" t="str">
        <f t="shared" si="149"/>
        <v/>
      </c>
      <c r="M200" s="51">
        <f t="shared" ref="M200:M201" si="150">SUM(C200:L200)</f>
        <v>0</v>
      </c>
    </row>
    <row r="201" spans="2:13" s="3" customFormat="1" x14ac:dyDescent="0.25">
      <c r="B201" s="6"/>
      <c r="C201" s="52" t="str">
        <f t="shared" si="149"/>
        <v/>
      </c>
      <c r="D201" s="52" t="str">
        <f t="shared" si="149"/>
        <v/>
      </c>
      <c r="E201" s="52" t="str">
        <f t="shared" si="149"/>
        <v/>
      </c>
      <c r="F201" s="52" t="str">
        <f t="shared" si="149"/>
        <v/>
      </c>
      <c r="G201" s="52" t="str">
        <f t="shared" si="149"/>
        <v/>
      </c>
      <c r="H201" s="52" t="str">
        <f t="shared" si="149"/>
        <v/>
      </c>
      <c r="I201" s="52" t="str">
        <f t="shared" si="149"/>
        <v/>
      </c>
      <c r="J201" s="52" t="str">
        <f t="shared" si="149"/>
        <v/>
      </c>
      <c r="K201" s="52" t="str">
        <f t="shared" si="149"/>
        <v/>
      </c>
      <c r="L201" s="52" t="str">
        <f t="shared" si="149"/>
        <v/>
      </c>
      <c r="M201" s="51">
        <f t="shared" si="150"/>
        <v>0</v>
      </c>
    </row>
    <row r="202" spans="2:13" s="3" customFormat="1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 s="3" customFormat="1" x14ac:dyDescent="0.25">
      <c r="B203" s="78" t="s">
        <v>128</v>
      </c>
      <c r="C203" s="53" t="str">
        <f>IFERROR(C199*$B187,"")</f>
        <v/>
      </c>
      <c r="D203" s="53" t="str">
        <f t="shared" ref="D203:L205" si="151">IFERROR(D199*$B187,"")</f>
        <v/>
      </c>
      <c r="E203" s="53" t="str">
        <f t="shared" si="151"/>
        <v/>
      </c>
      <c r="F203" s="53" t="str">
        <f t="shared" si="151"/>
        <v/>
      </c>
      <c r="G203" s="53" t="str">
        <f t="shared" si="151"/>
        <v/>
      </c>
      <c r="H203" s="53" t="str">
        <f t="shared" si="151"/>
        <v/>
      </c>
      <c r="I203" s="53" t="str">
        <f t="shared" si="151"/>
        <v/>
      </c>
      <c r="J203" s="53" t="str">
        <f t="shared" si="151"/>
        <v/>
      </c>
      <c r="K203" s="53" t="str">
        <f t="shared" si="151"/>
        <v/>
      </c>
      <c r="L203" s="53" t="str">
        <f t="shared" si="151"/>
        <v/>
      </c>
      <c r="M203" s="79">
        <f>SUM(C203:L203)</f>
        <v>0</v>
      </c>
    </row>
    <row r="204" spans="2:13" s="3" customFormat="1" x14ac:dyDescent="0.25">
      <c r="B204" s="80"/>
      <c r="C204" s="53" t="str">
        <f t="shared" ref="C204:K205" si="152">IFERROR(C200*$B188,"")</f>
        <v/>
      </c>
      <c r="D204" s="53" t="str">
        <f t="shared" si="152"/>
        <v/>
      </c>
      <c r="E204" s="53" t="str">
        <f t="shared" si="152"/>
        <v/>
      </c>
      <c r="F204" s="53" t="str">
        <f t="shared" si="152"/>
        <v/>
      </c>
      <c r="G204" s="53" t="str">
        <f t="shared" si="152"/>
        <v/>
      </c>
      <c r="H204" s="53" t="str">
        <f t="shared" si="152"/>
        <v/>
      </c>
      <c r="I204" s="53" t="str">
        <f t="shared" si="152"/>
        <v/>
      </c>
      <c r="J204" s="53" t="str">
        <f t="shared" si="152"/>
        <v/>
      </c>
      <c r="K204" s="53" t="str">
        <f t="shared" si="152"/>
        <v/>
      </c>
      <c r="L204" s="53" t="str">
        <f t="shared" si="151"/>
        <v/>
      </c>
      <c r="M204" s="79">
        <f t="shared" ref="M204:M205" si="153">SUM(C204:L204)</f>
        <v>0</v>
      </c>
    </row>
    <row r="205" spans="2:13" s="3" customFormat="1" x14ac:dyDescent="0.25">
      <c r="B205" s="80"/>
      <c r="C205" s="53" t="str">
        <f t="shared" si="152"/>
        <v/>
      </c>
      <c r="D205" s="53" t="str">
        <f t="shared" si="152"/>
        <v/>
      </c>
      <c r="E205" s="53" t="str">
        <f t="shared" si="152"/>
        <v/>
      </c>
      <c r="F205" s="53" t="str">
        <f t="shared" si="152"/>
        <v/>
      </c>
      <c r="G205" s="53" t="str">
        <f t="shared" si="152"/>
        <v/>
      </c>
      <c r="H205" s="53" t="str">
        <f t="shared" si="152"/>
        <v/>
      </c>
      <c r="I205" s="53" t="str">
        <f t="shared" si="152"/>
        <v/>
      </c>
      <c r="J205" s="53" t="str">
        <f t="shared" si="152"/>
        <v/>
      </c>
      <c r="K205" s="53" t="str">
        <f t="shared" si="152"/>
        <v/>
      </c>
      <c r="L205" s="53" t="str">
        <f t="shared" si="151"/>
        <v/>
      </c>
      <c r="M205" s="79">
        <f t="shared" si="153"/>
        <v>0</v>
      </c>
    </row>
    <row r="206" spans="2:13" s="3" customFormat="1" x14ac:dyDescent="0.25">
      <c r="B206" s="7" t="s">
        <v>126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 s="3" customFormat="1" x14ac:dyDescent="0.25">
      <c r="B207" s="81">
        <f>+B187-M207</f>
        <v>-5000.0000000000009</v>
      </c>
      <c r="C207" s="55">
        <f>MIN(C203,C191)</f>
        <v>0</v>
      </c>
      <c r="D207" s="55">
        <f t="shared" ref="D207:L207" si="154">MIN(D203,D191)</f>
        <v>0</v>
      </c>
      <c r="E207" s="55">
        <f t="shared" si="154"/>
        <v>49.080574038078112</v>
      </c>
      <c r="F207" s="55">
        <f t="shared" si="154"/>
        <v>229.09098909147099</v>
      </c>
      <c r="G207" s="55">
        <f t="shared" si="154"/>
        <v>451.82821349233541</v>
      </c>
      <c r="H207" s="55">
        <f t="shared" si="154"/>
        <v>575.64373830386887</v>
      </c>
      <c r="I207" s="55">
        <f t="shared" si="154"/>
        <v>732.84066228531583</v>
      </c>
      <c r="J207" s="55">
        <f t="shared" si="154"/>
        <v>863.10977644814955</v>
      </c>
      <c r="K207" s="55">
        <f t="shared" si="154"/>
        <v>1005.1114599259492</v>
      </c>
      <c r="L207" s="55">
        <f t="shared" si="154"/>
        <v>1093.294586414833</v>
      </c>
      <c r="M207" s="79">
        <f>SUM(C207:L207)</f>
        <v>5000.0000000000009</v>
      </c>
    </row>
    <row r="208" spans="2:13" s="3" customFormat="1" x14ac:dyDescent="0.25">
      <c r="B208" s="81">
        <f t="shared" ref="B208:B209" si="155">+B188-M208</f>
        <v>-1600.0000000000009</v>
      </c>
      <c r="C208" s="55">
        <f t="shared" ref="C208:L209" si="156">MIN(C204,C192)</f>
        <v>0</v>
      </c>
      <c r="D208" s="55">
        <f t="shared" si="156"/>
        <v>0</v>
      </c>
      <c r="E208" s="55">
        <f t="shared" si="156"/>
        <v>21.138595465222267</v>
      </c>
      <c r="F208" s="55">
        <f t="shared" si="156"/>
        <v>86.782703960893201</v>
      </c>
      <c r="G208" s="55">
        <f t="shared" si="156"/>
        <v>142.61662779415647</v>
      </c>
      <c r="H208" s="55">
        <f t="shared" si="156"/>
        <v>190.66072828165676</v>
      </c>
      <c r="I208" s="55">
        <f t="shared" si="156"/>
        <v>232.41936023919996</v>
      </c>
      <c r="J208" s="55">
        <f t="shared" si="156"/>
        <v>269.0351879302649</v>
      </c>
      <c r="K208" s="55">
        <f t="shared" si="156"/>
        <v>301.39136145872396</v>
      </c>
      <c r="L208" s="55">
        <f t="shared" si="156"/>
        <v>355.95543486988333</v>
      </c>
      <c r="M208" s="79">
        <f t="shared" ref="M208:M209" si="157">SUM(C208:L208)</f>
        <v>1600.0000000000009</v>
      </c>
    </row>
    <row r="209" spans="2:13" s="3" customFormat="1" x14ac:dyDescent="0.25">
      <c r="B209" s="81">
        <f t="shared" si="155"/>
        <v>-2358</v>
      </c>
      <c r="C209" s="55">
        <f t="shared" si="156"/>
        <v>29.293985815132999</v>
      </c>
      <c r="D209" s="55">
        <f t="shared" si="156"/>
        <v>61.479963048439117</v>
      </c>
      <c r="E209" s="55">
        <f t="shared" si="156"/>
        <v>147.40434514476328</v>
      </c>
      <c r="F209" s="55">
        <f t="shared" si="156"/>
        <v>202.21103349807112</v>
      </c>
      <c r="G209" s="55">
        <f t="shared" si="156"/>
        <v>246.02215651226732</v>
      </c>
      <c r="H209" s="55">
        <f t="shared" si="156"/>
        <v>278.94210949627995</v>
      </c>
      <c r="I209" s="55">
        <f t="shared" si="156"/>
        <v>306.06071735578951</v>
      </c>
      <c r="J209" s="55">
        <f t="shared" si="156"/>
        <v>335.45573619680874</v>
      </c>
      <c r="K209" s="55">
        <f t="shared" si="156"/>
        <v>358.19485084885315</v>
      </c>
      <c r="L209" s="55">
        <f t="shared" si="156"/>
        <v>392.93510208359481</v>
      </c>
      <c r="M209" s="79">
        <f t="shared" si="157"/>
        <v>2358</v>
      </c>
    </row>
    <row r="210" spans="2:13" s="3" customFormat="1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 s="3" customFormat="1" x14ac:dyDescent="0.25">
      <c r="B211" s="6" t="s">
        <v>129</v>
      </c>
      <c r="C211" s="55">
        <f>+C191-C207</f>
        <v>0</v>
      </c>
      <c r="D211" s="55">
        <f t="shared" ref="D211:L211" si="158">+D191-D207</f>
        <v>0</v>
      </c>
      <c r="E211" s="55">
        <f t="shared" si="158"/>
        <v>0</v>
      </c>
      <c r="F211" s="55">
        <f t="shared" si="158"/>
        <v>0</v>
      </c>
      <c r="G211" s="55">
        <f t="shared" si="158"/>
        <v>0</v>
      </c>
      <c r="H211" s="55">
        <f t="shared" si="158"/>
        <v>0</v>
      </c>
      <c r="I211" s="55">
        <f t="shared" si="158"/>
        <v>0</v>
      </c>
      <c r="J211" s="55">
        <f t="shared" si="158"/>
        <v>0</v>
      </c>
      <c r="K211" s="55">
        <f t="shared" si="158"/>
        <v>0</v>
      </c>
      <c r="L211" s="55">
        <f t="shared" si="158"/>
        <v>0</v>
      </c>
      <c r="M211" s="79">
        <f>SUM(C211:L211)</f>
        <v>0</v>
      </c>
    </row>
    <row r="212" spans="2:13" s="3" customFormat="1" x14ac:dyDescent="0.25">
      <c r="B212" s="6"/>
      <c r="C212" s="55">
        <f t="shared" ref="C212:L213" si="159">+C192-C208</f>
        <v>0</v>
      </c>
      <c r="D212" s="55">
        <f t="shared" si="159"/>
        <v>0</v>
      </c>
      <c r="E212" s="55">
        <f t="shared" si="159"/>
        <v>0</v>
      </c>
      <c r="F212" s="55">
        <f t="shared" si="159"/>
        <v>0</v>
      </c>
      <c r="G212" s="55">
        <f t="shared" si="159"/>
        <v>0</v>
      </c>
      <c r="H212" s="55">
        <f t="shared" si="159"/>
        <v>0</v>
      </c>
      <c r="I212" s="55">
        <f t="shared" si="159"/>
        <v>0</v>
      </c>
      <c r="J212" s="55">
        <f t="shared" si="159"/>
        <v>0</v>
      </c>
      <c r="K212" s="55">
        <f t="shared" si="159"/>
        <v>0</v>
      </c>
      <c r="L212" s="55">
        <f t="shared" si="159"/>
        <v>0</v>
      </c>
      <c r="M212" s="79">
        <f t="shared" ref="M212:M213" si="160">SUM(C212:L212)</f>
        <v>0</v>
      </c>
    </row>
    <row r="213" spans="2:13" s="3" customFormat="1" x14ac:dyDescent="0.25">
      <c r="B213" s="6"/>
      <c r="C213" s="55">
        <f t="shared" si="159"/>
        <v>0</v>
      </c>
      <c r="D213" s="55">
        <f t="shared" si="159"/>
        <v>0</v>
      </c>
      <c r="E213" s="55">
        <f t="shared" si="159"/>
        <v>0</v>
      </c>
      <c r="F213" s="55">
        <f t="shared" si="159"/>
        <v>0</v>
      </c>
      <c r="G213" s="55">
        <f t="shared" si="159"/>
        <v>0</v>
      </c>
      <c r="H213" s="55">
        <f t="shared" si="159"/>
        <v>0</v>
      </c>
      <c r="I213" s="55">
        <f t="shared" si="159"/>
        <v>0</v>
      </c>
      <c r="J213" s="55">
        <f t="shared" si="159"/>
        <v>0</v>
      </c>
      <c r="K213" s="55">
        <f t="shared" si="159"/>
        <v>0</v>
      </c>
      <c r="L213" s="55">
        <f t="shared" si="159"/>
        <v>0</v>
      </c>
      <c r="M213" s="79">
        <f t="shared" si="160"/>
        <v>0</v>
      </c>
    </row>
    <row r="214" spans="2:13" s="3" customFormat="1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 s="3" customFormat="1" x14ac:dyDescent="0.25">
      <c r="B215" s="7" t="s">
        <v>125</v>
      </c>
      <c r="C215" s="51" t="str">
        <f>IF(C211&gt;0,C179,"")</f>
        <v/>
      </c>
      <c r="D215" s="51" t="str">
        <f t="shared" ref="D215:L215" si="161">IF(D211&gt;0,D179,"")</f>
        <v/>
      </c>
      <c r="E215" s="51" t="str">
        <f t="shared" si="161"/>
        <v/>
      </c>
      <c r="F215" s="51" t="str">
        <f t="shared" si="161"/>
        <v/>
      </c>
      <c r="G215" s="51" t="str">
        <f t="shared" si="161"/>
        <v/>
      </c>
      <c r="H215" s="51" t="str">
        <f t="shared" si="161"/>
        <v/>
      </c>
      <c r="I215" s="51" t="str">
        <f t="shared" si="161"/>
        <v/>
      </c>
      <c r="J215" s="51" t="str">
        <f t="shared" si="161"/>
        <v/>
      </c>
      <c r="K215" s="51" t="str">
        <f t="shared" si="161"/>
        <v/>
      </c>
      <c r="L215" s="51" t="str">
        <f t="shared" si="161"/>
        <v/>
      </c>
      <c r="M215" s="52">
        <f>SUM(C215:L215)</f>
        <v>0</v>
      </c>
    </row>
    <row r="216" spans="2:13" s="3" customFormat="1" x14ac:dyDescent="0.25">
      <c r="B216" s="6"/>
      <c r="C216" s="51" t="str">
        <f t="shared" ref="C216:L217" si="162">IF(C212&gt;0,C180,"")</f>
        <v/>
      </c>
      <c r="D216" s="51" t="str">
        <f t="shared" si="162"/>
        <v/>
      </c>
      <c r="E216" s="51" t="str">
        <f t="shared" si="162"/>
        <v/>
      </c>
      <c r="F216" s="51" t="str">
        <f t="shared" si="162"/>
        <v/>
      </c>
      <c r="G216" s="51" t="str">
        <f t="shared" si="162"/>
        <v/>
      </c>
      <c r="H216" s="51" t="str">
        <f t="shared" si="162"/>
        <v/>
      </c>
      <c r="I216" s="51" t="str">
        <f t="shared" si="162"/>
        <v/>
      </c>
      <c r="J216" s="51" t="str">
        <f t="shared" si="162"/>
        <v/>
      </c>
      <c r="K216" s="51" t="str">
        <f t="shared" si="162"/>
        <v/>
      </c>
      <c r="L216" s="51" t="str">
        <f t="shared" si="162"/>
        <v/>
      </c>
      <c r="M216" s="52">
        <f t="shared" ref="M216:M217" si="163">SUM(C216:L216)</f>
        <v>0</v>
      </c>
    </row>
    <row r="217" spans="2:13" s="3" customFormat="1" x14ac:dyDescent="0.25">
      <c r="B217" s="6"/>
      <c r="C217" s="51" t="str">
        <f t="shared" si="162"/>
        <v/>
      </c>
      <c r="D217" s="51" t="str">
        <f t="shared" si="162"/>
        <v/>
      </c>
      <c r="E217" s="51" t="str">
        <f t="shared" si="162"/>
        <v/>
      </c>
      <c r="F217" s="51" t="str">
        <f t="shared" si="162"/>
        <v/>
      </c>
      <c r="G217" s="51" t="str">
        <f t="shared" si="162"/>
        <v/>
      </c>
      <c r="H217" s="51" t="str">
        <f t="shared" si="162"/>
        <v/>
      </c>
      <c r="I217" s="51" t="str">
        <f t="shared" si="162"/>
        <v/>
      </c>
      <c r="J217" s="51" t="str">
        <f t="shared" si="162"/>
        <v/>
      </c>
      <c r="K217" s="51" t="str">
        <f t="shared" si="162"/>
        <v/>
      </c>
      <c r="L217" s="51" t="str">
        <f t="shared" si="162"/>
        <v/>
      </c>
      <c r="M217" s="52">
        <f t="shared" si="163"/>
        <v>0</v>
      </c>
    </row>
    <row r="218" spans="2:13" s="3" customFormat="1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 s="3" customFormat="1" x14ac:dyDescent="0.25">
      <c r="B219" s="7" t="s">
        <v>127</v>
      </c>
      <c r="C219" s="52" t="str">
        <f>IFERROR(C215/$M215,"")</f>
        <v/>
      </c>
      <c r="D219" s="52" t="str">
        <f t="shared" ref="D219:L219" si="164">IFERROR(D215/$M215,"")</f>
        <v/>
      </c>
      <c r="E219" s="52" t="str">
        <f t="shared" si="164"/>
        <v/>
      </c>
      <c r="F219" s="52" t="str">
        <f t="shared" si="164"/>
        <v/>
      </c>
      <c r="G219" s="52" t="str">
        <f t="shared" si="164"/>
        <v/>
      </c>
      <c r="H219" s="52" t="str">
        <f t="shared" si="164"/>
        <v/>
      </c>
      <c r="I219" s="52" t="str">
        <f t="shared" si="164"/>
        <v/>
      </c>
      <c r="J219" s="52" t="str">
        <f t="shared" si="164"/>
        <v/>
      </c>
      <c r="K219" s="52" t="str">
        <f t="shared" si="164"/>
        <v/>
      </c>
      <c r="L219" s="52" t="str">
        <f t="shared" si="164"/>
        <v/>
      </c>
      <c r="M219" s="51">
        <f>SUM(C219:L219)</f>
        <v>0</v>
      </c>
    </row>
    <row r="220" spans="2:13" s="3" customFormat="1" x14ac:dyDescent="0.25">
      <c r="B220" s="6"/>
      <c r="C220" s="52" t="str">
        <f t="shared" ref="C220:L221" si="165">IFERROR(C216/$M216,"")</f>
        <v/>
      </c>
      <c r="D220" s="52" t="str">
        <f t="shared" si="165"/>
        <v/>
      </c>
      <c r="E220" s="52" t="str">
        <f t="shared" si="165"/>
        <v/>
      </c>
      <c r="F220" s="52" t="str">
        <f t="shared" si="165"/>
        <v/>
      </c>
      <c r="G220" s="52" t="str">
        <f t="shared" si="165"/>
        <v/>
      </c>
      <c r="H220" s="52" t="str">
        <f t="shared" si="165"/>
        <v/>
      </c>
      <c r="I220" s="52" t="str">
        <f t="shared" si="165"/>
        <v/>
      </c>
      <c r="J220" s="52" t="str">
        <f t="shared" si="165"/>
        <v/>
      </c>
      <c r="K220" s="52" t="str">
        <f t="shared" si="165"/>
        <v/>
      </c>
      <c r="L220" s="52" t="str">
        <f t="shared" si="165"/>
        <v/>
      </c>
      <c r="M220" s="51">
        <f t="shared" ref="M220:M221" si="166">SUM(C220:L220)</f>
        <v>0</v>
      </c>
    </row>
    <row r="221" spans="2:13" s="3" customFormat="1" x14ac:dyDescent="0.25">
      <c r="B221" s="6"/>
      <c r="C221" s="52" t="str">
        <f t="shared" si="165"/>
        <v/>
      </c>
      <c r="D221" s="52" t="str">
        <f t="shared" si="165"/>
        <v/>
      </c>
      <c r="E221" s="52" t="str">
        <f t="shared" si="165"/>
        <v/>
      </c>
      <c r="F221" s="52" t="str">
        <f t="shared" si="165"/>
        <v/>
      </c>
      <c r="G221" s="52" t="str">
        <f t="shared" si="165"/>
        <v/>
      </c>
      <c r="H221" s="52" t="str">
        <f t="shared" si="165"/>
        <v/>
      </c>
      <c r="I221" s="52" t="str">
        <f t="shared" si="165"/>
        <v/>
      </c>
      <c r="J221" s="52" t="str">
        <f t="shared" si="165"/>
        <v/>
      </c>
      <c r="K221" s="52" t="str">
        <f t="shared" si="165"/>
        <v/>
      </c>
      <c r="L221" s="52" t="str">
        <f t="shared" si="165"/>
        <v/>
      </c>
      <c r="M221" s="51">
        <f t="shared" si="166"/>
        <v>0</v>
      </c>
    </row>
    <row r="222" spans="2:13" s="3" customFormat="1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 s="3" customFormat="1" x14ac:dyDescent="0.25">
      <c r="B223" s="78" t="s">
        <v>130</v>
      </c>
      <c r="C223" s="53" t="str">
        <f>IFERROR(C219*$B207,"")</f>
        <v/>
      </c>
      <c r="D223" s="53" t="str">
        <f t="shared" ref="D223:L223" si="167">IFERROR(D219*$B207,"")</f>
        <v/>
      </c>
      <c r="E223" s="53" t="str">
        <f t="shared" si="167"/>
        <v/>
      </c>
      <c r="F223" s="53" t="str">
        <f t="shared" si="167"/>
        <v/>
      </c>
      <c r="G223" s="53" t="str">
        <f t="shared" si="167"/>
        <v/>
      </c>
      <c r="H223" s="53" t="str">
        <f t="shared" si="167"/>
        <v/>
      </c>
      <c r="I223" s="53" t="str">
        <f t="shared" si="167"/>
        <v/>
      </c>
      <c r="J223" s="53" t="str">
        <f t="shared" si="167"/>
        <v/>
      </c>
      <c r="K223" s="53" t="str">
        <f t="shared" si="167"/>
        <v/>
      </c>
      <c r="L223" s="53" t="str">
        <f t="shared" si="167"/>
        <v/>
      </c>
      <c r="M223" s="51">
        <f>SUM(C223:L223)</f>
        <v>0</v>
      </c>
    </row>
    <row r="224" spans="2:13" s="3" customFormat="1" x14ac:dyDescent="0.25">
      <c r="B224" s="80"/>
      <c r="C224" s="53" t="str">
        <f t="shared" ref="C224:L225" si="168">IFERROR(C220*$B208,"")</f>
        <v/>
      </c>
      <c r="D224" s="53" t="str">
        <f t="shared" si="168"/>
        <v/>
      </c>
      <c r="E224" s="53" t="str">
        <f t="shared" si="168"/>
        <v/>
      </c>
      <c r="F224" s="53" t="str">
        <f t="shared" si="168"/>
        <v/>
      </c>
      <c r="G224" s="53" t="str">
        <f t="shared" si="168"/>
        <v/>
      </c>
      <c r="H224" s="53" t="str">
        <f t="shared" si="168"/>
        <v/>
      </c>
      <c r="I224" s="53" t="str">
        <f t="shared" si="168"/>
        <v/>
      </c>
      <c r="J224" s="53" t="str">
        <f t="shared" si="168"/>
        <v/>
      </c>
      <c r="K224" s="53" t="str">
        <f t="shared" si="168"/>
        <v/>
      </c>
      <c r="L224" s="53" t="str">
        <f t="shared" si="168"/>
        <v/>
      </c>
      <c r="M224" s="51">
        <f t="shared" ref="M224:M228" si="169">SUM(C224:L224)</f>
        <v>0</v>
      </c>
    </row>
    <row r="225" spans="2:13" s="3" customFormat="1" x14ac:dyDescent="0.25">
      <c r="B225" s="80"/>
      <c r="C225" s="53" t="str">
        <f t="shared" si="168"/>
        <v/>
      </c>
      <c r="D225" s="53" t="str">
        <f t="shared" si="168"/>
        <v/>
      </c>
      <c r="E225" s="53" t="str">
        <f t="shared" si="168"/>
        <v/>
      </c>
      <c r="F225" s="53" t="str">
        <f t="shared" si="168"/>
        <v/>
      </c>
      <c r="G225" s="53" t="str">
        <f t="shared" si="168"/>
        <v/>
      </c>
      <c r="H225" s="53" t="str">
        <f t="shared" si="168"/>
        <v/>
      </c>
      <c r="I225" s="53" t="str">
        <f t="shared" si="168"/>
        <v/>
      </c>
      <c r="J225" s="53" t="str">
        <f t="shared" si="168"/>
        <v/>
      </c>
      <c r="K225" s="53" t="str">
        <f t="shared" si="168"/>
        <v/>
      </c>
      <c r="L225" s="53" t="str">
        <f t="shared" si="168"/>
        <v/>
      </c>
      <c r="M225" s="51">
        <f t="shared" si="169"/>
        <v>0</v>
      </c>
    </row>
    <row r="226" spans="2:13" s="3" customFormat="1" x14ac:dyDescent="0.25">
      <c r="B226" s="7" t="s">
        <v>131</v>
      </c>
      <c r="C226" s="55">
        <f>MIN(C223,C211)</f>
        <v>0</v>
      </c>
      <c r="D226" s="55">
        <f t="shared" ref="D226:L226" si="170">MIN(D223,D211)</f>
        <v>0</v>
      </c>
      <c r="E226" s="55">
        <f t="shared" si="170"/>
        <v>0</v>
      </c>
      <c r="F226" s="55">
        <f t="shared" si="170"/>
        <v>0</v>
      </c>
      <c r="G226" s="55">
        <f t="shared" si="170"/>
        <v>0</v>
      </c>
      <c r="H226" s="55">
        <f t="shared" si="170"/>
        <v>0</v>
      </c>
      <c r="I226" s="55">
        <f t="shared" si="170"/>
        <v>0</v>
      </c>
      <c r="J226" s="55">
        <f t="shared" si="170"/>
        <v>0</v>
      </c>
      <c r="K226" s="55">
        <f t="shared" si="170"/>
        <v>0</v>
      </c>
      <c r="L226" s="55">
        <f t="shared" si="170"/>
        <v>0</v>
      </c>
      <c r="M226" s="51">
        <f>SUM(C226:L226)</f>
        <v>0</v>
      </c>
    </row>
    <row r="227" spans="2:13" s="3" customFormat="1" x14ac:dyDescent="0.25">
      <c r="B227" s="52">
        <f>+B207-M226</f>
        <v>-5000.0000000000009</v>
      </c>
      <c r="C227" s="55">
        <f t="shared" ref="C227:L228" si="171">MIN(C224,C212)</f>
        <v>0</v>
      </c>
      <c r="D227" s="55">
        <f t="shared" si="171"/>
        <v>0</v>
      </c>
      <c r="E227" s="55">
        <f t="shared" si="171"/>
        <v>0</v>
      </c>
      <c r="F227" s="55">
        <f t="shared" si="171"/>
        <v>0</v>
      </c>
      <c r="G227" s="55">
        <f t="shared" si="171"/>
        <v>0</v>
      </c>
      <c r="H227" s="55">
        <f t="shared" si="171"/>
        <v>0</v>
      </c>
      <c r="I227" s="55">
        <f t="shared" si="171"/>
        <v>0</v>
      </c>
      <c r="J227" s="55">
        <f t="shared" si="171"/>
        <v>0</v>
      </c>
      <c r="K227" s="55">
        <f t="shared" si="171"/>
        <v>0</v>
      </c>
      <c r="L227" s="55">
        <f t="shared" si="171"/>
        <v>0</v>
      </c>
      <c r="M227" s="51">
        <f t="shared" si="169"/>
        <v>0</v>
      </c>
    </row>
    <row r="228" spans="2:13" s="3" customFormat="1" x14ac:dyDescent="0.25">
      <c r="B228" s="52">
        <f t="shared" ref="B228:B229" si="172">+B208-M227</f>
        <v>-1600.0000000000009</v>
      </c>
      <c r="C228" s="55">
        <f t="shared" si="171"/>
        <v>0</v>
      </c>
      <c r="D228" s="55">
        <f t="shared" si="171"/>
        <v>0</v>
      </c>
      <c r="E228" s="55">
        <f t="shared" si="171"/>
        <v>0</v>
      </c>
      <c r="F228" s="55">
        <f t="shared" si="171"/>
        <v>0</v>
      </c>
      <c r="G228" s="55">
        <f t="shared" si="171"/>
        <v>0</v>
      </c>
      <c r="H228" s="55">
        <f t="shared" si="171"/>
        <v>0</v>
      </c>
      <c r="I228" s="55">
        <f t="shared" si="171"/>
        <v>0</v>
      </c>
      <c r="J228" s="55">
        <f t="shared" si="171"/>
        <v>0</v>
      </c>
      <c r="K228" s="55">
        <f t="shared" si="171"/>
        <v>0</v>
      </c>
      <c r="L228" s="55">
        <f t="shared" si="171"/>
        <v>0</v>
      </c>
      <c r="M228" s="51">
        <f t="shared" si="169"/>
        <v>0</v>
      </c>
    </row>
    <row r="229" spans="2:13" s="3" customFormat="1" x14ac:dyDescent="0.25">
      <c r="B229" s="52">
        <f t="shared" si="172"/>
        <v>-2358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 s="3" customFormat="1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 s="3" customFormat="1" x14ac:dyDescent="0.25">
      <c r="B231" s="6" t="s">
        <v>129</v>
      </c>
      <c r="C231" s="55">
        <f>+C211-C226</f>
        <v>0</v>
      </c>
      <c r="D231" s="55">
        <f t="shared" ref="D231:L231" si="173">+D211-D226</f>
        <v>0</v>
      </c>
      <c r="E231" s="55">
        <f t="shared" si="173"/>
        <v>0</v>
      </c>
      <c r="F231" s="55">
        <f t="shared" si="173"/>
        <v>0</v>
      </c>
      <c r="G231" s="55">
        <f t="shared" si="173"/>
        <v>0</v>
      </c>
      <c r="H231" s="55">
        <f t="shared" si="173"/>
        <v>0</v>
      </c>
      <c r="I231" s="55">
        <f t="shared" si="173"/>
        <v>0</v>
      </c>
      <c r="J231" s="55">
        <f t="shared" si="173"/>
        <v>0</v>
      </c>
      <c r="K231" s="55">
        <f t="shared" si="173"/>
        <v>0</v>
      </c>
      <c r="L231" s="55">
        <f t="shared" si="173"/>
        <v>0</v>
      </c>
      <c r="M231" s="6"/>
    </row>
    <row r="232" spans="2:13" s="3" customFormat="1" x14ac:dyDescent="0.25">
      <c r="B232" s="6"/>
      <c r="C232" s="55">
        <f t="shared" ref="C232:L233" si="174">+C212-C227</f>
        <v>0</v>
      </c>
      <c r="D232" s="55">
        <f t="shared" si="174"/>
        <v>0</v>
      </c>
      <c r="E232" s="55">
        <f t="shared" si="174"/>
        <v>0</v>
      </c>
      <c r="F232" s="55">
        <f t="shared" si="174"/>
        <v>0</v>
      </c>
      <c r="G232" s="55">
        <f t="shared" si="174"/>
        <v>0</v>
      </c>
      <c r="H232" s="55">
        <f t="shared" si="174"/>
        <v>0</v>
      </c>
      <c r="I232" s="55">
        <f t="shared" si="174"/>
        <v>0</v>
      </c>
      <c r="J232" s="55">
        <f t="shared" si="174"/>
        <v>0</v>
      </c>
      <c r="K232" s="55">
        <f t="shared" si="174"/>
        <v>0</v>
      </c>
      <c r="L232" s="55">
        <f t="shared" si="174"/>
        <v>0</v>
      </c>
      <c r="M232" s="6"/>
    </row>
    <row r="233" spans="2:13" s="3" customFormat="1" x14ac:dyDescent="0.25">
      <c r="B233" s="6"/>
      <c r="C233" s="55">
        <f t="shared" si="174"/>
        <v>0</v>
      </c>
      <c r="D233" s="55">
        <f t="shared" si="174"/>
        <v>0</v>
      </c>
      <c r="E233" s="55">
        <f t="shared" si="174"/>
        <v>0</v>
      </c>
      <c r="F233" s="55">
        <f t="shared" si="174"/>
        <v>0</v>
      </c>
      <c r="G233" s="55">
        <f t="shared" si="174"/>
        <v>0</v>
      </c>
      <c r="H233" s="55">
        <f t="shared" si="174"/>
        <v>0</v>
      </c>
      <c r="I233" s="55">
        <f t="shared" si="174"/>
        <v>0</v>
      </c>
      <c r="J233" s="55">
        <f t="shared" si="174"/>
        <v>0</v>
      </c>
      <c r="K233" s="55">
        <f t="shared" si="174"/>
        <v>0</v>
      </c>
      <c r="L233" s="55">
        <f t="shared" si="174"/>
        <v>0</v>
      </c>
      <c r="M233" s="6"/>
    </row>
    <row r="234" spans="2:13" s="3" customFormat="1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 s="3" customFormat="1" x14ac:dyDescent="0.25">
      <c r="B235" s="7" t="s">
        <v>125</v>
      </c>
      <c r="C235" s="51" t="str">
        <f>IF(C231&gt;0,C179,"")</f>
        <v/>
      </c>
      <c r="D235" s="51" t="str">
        <f t="shared" ref="D235:L235" si="175">IF(D231&gt;0,D179,"")</f>
        <v/>
      </c>
      <c r="E235" s="51" t="str">
        <f t="shared" si="175"/>
        <v/>
      </c>
      <c r="F235" s="51" t="str">
        <f t="shared" si="175"/>
        <v/>
      </c>
      <c r="G235" s="51" t="str">
        <f t="shared" si="175"/>
        <v/>
      </c>
      <c r="H235" s="51" t="str">
        <f t="shared" si="175"/>
        <v/>
      </c>
      <c r="I235" s="51" t="str">
        <f t="shared" si="175"/>
        <v/>
      </c>
      <c r="J235" s="51" t="str">
        <f t="shared" si="175"/>
        <v/>
      </c>
      <c r="K235" s="51" t="str">
        <f t="shared" si="175"/>
        <v/>
      </c>
      <c r="L235" s="51" t="str">
        <f t="shared" si="175"/>
        <v/>
      </c>
      <c r="M235" s="52">
        <f>SUM(C235:L235)</f>
        <v>0</v>
      </c>
    </row>
    <row r="236" spans="2:13" s="3" customFormat="1" x14ac:dyDescent="0.25">
      <c r="B236" s="6"/>
      <c r="C236" s="51" t="str">
        <f t="shared" ref="C236:L237" si="176">IF(C232&gt;0,C180,"")</f>
        <v/>
      </c>
      <c r="D236" s="51" t="str">
        <f t="shared" si="176"/>
        <v/>
      </c>
      <c r="E236" s="51" t="str">
        <f t="shared" si="176"/>
        <v/>
      </c>
      <c r="F236" s="51" t="str">
        <f t="shared" si="176"/>
        <v/>
      </c>
      <c r="G236" s="51" t="str">
        <f t="shared" si="176"/>
        <v/>
      </c>
      <c r="H236" s="51" t="str">
        <f t="shared" si="176"/>
        <v/>
      </c>
      <c r="I236" s="51" t="str">
        <f t="shared" si="176"/>
        <v/>
      </c>
      <c r="J236" s="51" t="str">
        <f t="shared" si="176"/>
        <v/>
      </c>
      <c r="K236" s="51" t="str">
        <f t="shared" si="176"/>
        <v/>
      </c>
      <c r="L236" s="51" t="str">
        <f t="shared" si="176"/>
        <v/>
      </c>
      <c r="M236" s="52">
        <f t="shared" ref="M236:M237" si="177">SUM(C236:L236)</f>
        <v>0</v>
      </c>
    </row>
    <row r="237" spans="2:13" s="3" customFormat="1" x14ac:dyDescent="0.25">
      <c r="B237" s="6"/>
      <c r="C237" s="51" t="str">
        <f t="shared" si="176"/>
        <v/>
      </c>
      <c r="D237" s="51" t="str">
        <f t="shared" si="176"/>
        <v/>
      </c>
      <c r="E237" s="51" t="str">
        <f t="shared" si="176"/>
        <v/>
      </c>
      <c r="F237" s="51" t="str">
        <f t="shared" si="176"/>
        <v/>
      </c>
      <c r="G237" s="51" t="str">
        <f t="shared" si="176"/>
        <v/>
      </c>
      <c r="H237" s="51" t="str">
        <f t="shared" si="176"/>
        <v/>
      </c>
      <c r="I237" s="51" t="str">
        <f t="shared" si="176"/>
        <v/>
      </c>
      <c r="J237" s="51" t="str">
        <f t="shared" si="176"/>
        <v/>
      </c>
      <c r="K237" s="51" t="str">
        <f t="shared" si="176"/>
        <v/>
      </c>
      <c r="L237" s="51" t="str">
        <f t="shared" si="176"/>
        <v/>
      </c>
      <c r="M237" s="52">
        <f t="shared" si="177"/>
        <v>0</v>
      </c>
    </row>
    <row r="238" spans="2:13" s="3" customFormat="1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 s="3" customFormat="1" x14ac:dyDescent="0.25">
      <c r="B239" s="7" t="s">
        <v>127</v>
      </c>
      <c r="C239" s="52" t="str">
        <f>IFERROR(C235/$M235,"")</f>
        <v/>
      </c>
      <c r="D239" s="52" t="str">
        <f t="shared" ref="D239:L239" si="178">IFERROR(D235/$M235,"")</f>
        <v/>
      </c>
      <c r="E239" s="52" t="str">
        <f t="shared" si="178"/>
        <v/>
      </c>
      <c r="F239" s="52" t="str">
        <f t="shared" si="178"/>
        <v/>
      </c>
      <c r="G239" s="52" t="str">
        <f t="shared" si="178"/>
        <v/>
      </c>
      <c r="H239" s="52" t="str">
        <f t="shared" si="178"/>
        <v/>
      </c>
      <c r="I239" s="52" t="str">
        <f t="shared" si="178"/>
        <v/>
      </c>
      <c r="J239" s="52" t="str">
        <f t="shared" si="178"/>
        <v/>
      </c>
      <c r="K239" s="52" t="str">
        <f t="shared" si="178"/>
        <v/>
      </c>
      <c r="L239" s="52" t="str">
        <f t="shared" si="178"/>
        <v/>
      </c>
      <c r="M239" s="51">
        <f>SUM(C239:L239)</f>
        <v>0</v>
      </c>
    </row>
    <row r="240" spans="2:13" s="3" customFormat="1" x14ac:dyDescent="0.25">
      <c r="B240" s="6"/>
      <c r="C240" s="52" t="str">
        <f t="shared" ref="C240:L241" si="179">IFERROR(C236/$M236,"")</f>
        <v/>
      </c>
      <c r="D240" s="52" t="str">
        <f t="shared" si="179"/>
        <v/>
      </c>
      <c r="E240" s="52" t="str">
        <f t="shared" si="179"/>
        <v/>
      </c>
      <c r="F240" s="52" t="str">
        <f t="shared" si="179"/>
        <v/>
      </c>
      <c r="G240" s="52" t="str">
        <f t="shared" si="179"/>
        <v/>
      </c>
      <c r="H240" s="52" t="str">
        <f t="shared" si="179"/>
        <v/>
      </c>
      <c r="I240" s="52" t="str">
        <f t="shared" si="179"/>
        <v/>
      </c>
      <c r="J240" s="52" t="str">
        <f t="shared" si="179"/>
        <v/>
      </c>
      <c r="K240" s="52" t="str">
        <f t="shared" si="179"/>
        <v/>
      </c>
      <c r="L240" s="52" t="str">
        <f t="shared" si="179"/>
        <v/>
      </c>
      <c r="M240" s="51">
        <f t="shared" ref="M240:M241" si="180">SUM(C240:L240)</f>
        <v>0</v>
      </c>
    </row>
    <row r="241" spans="2:13" s="3" customFormat="1" x14ac:dyDescent="0.25">
      <c r="B241" s="6"/>
      <c r="C241" s="52" t="str">
        <f t="shared" si="179"/>
        <v/>
      </c>
      <c r="D241" s="52" t="str">
        <f t="shared" si="179"/>
        <v/>
      </c>
      <c r="E241" s="52" t="str">
        <f t="shared" si="179"/>
        <v/>
      </c>
      <c r="F241" s="52" t="str">
        <f t="shared" si="179"/>
        <v/>
      </c>
      <c r="G241" s="52" t="str">
        <f t="shared" si="179"/>
        <v/>
      </c>
      <c r="H241" s="52" t="str">
        <f t="shared" si="179"/>
        <v/>
      </c>
      <c r="I241" s="52" t="str">
        <f t="shared" si="179"/>
        <v/>
      </c>
      <c r="J241" s="52" t="str">
        <f t="shared" si="179"/>
        <v/>
      </c>
      <c r="K241" s="52" t="str">
        <f t="shared" si="179"/>
        <v/>
      </c>
      <c r="L241" s="52" t="str">
        <f t="shared" si="179"/>
        <v/>
      </c>
      <c r="M241" s="51">
        <f t="shared" si="180"/>
        <v>0</v>
      </c>
    </row>
    <row r="242" spans="2:13" s="3" customFormat="1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 s="3" customFormat="1" x14ac:dyDescent="0.25">
      <c r="B243" s="78" t="s">
        <v>132</v>
      </c>
      <c r="C243" s="53" t="str">
        <f>IFERROR(C239*$B227,"")</f>
        <v/>
      </c>
      <c r="D243" s="53" t="str">
        <f t="shared" ref="D243:L243" si="181">IFERROR(D239*$B227,"")</f>
        <v/>
      </c>
      <c r="E243" s="53" t="str">
        <f t="shared" si="181"/>
        <v/>
      </c>
      <c r="F243" s="53" t="str">
        <f t="shared" si="181"/>
        <v/>
      </c>
      <c r="G243" s="53" t="str">
        <f t="shared" si="181"/>
        <v/>
      </c>
      <c r="H243" s="53" t="str">
        <f t="shared" si="181"/>
        <v/>
      </c>
      <c r="I243" s="53" t="str">
        <f t="shared" si="181"/>
        <v/>
      </c>
      <c r="J243" s="53" t="str">
        <f t="shared" si="181"/>
        <v/>
      </c>
      <c r="K243" s="53" t="str">
        <f t="shared" si="181"/>
        <v/>
      </c>
      <c r="L243" s="53" t="str">
        <f t="shared" si="181"/>
        <v/>
      </c>
      <c r="M243" s="51">
        <f>SUM(C243:L243)</f>
        <v>0</v>
      </c>
    </row>
    <row r="244" spans="2:13" s="3" customFormat="1" x14ac:dyDescent="0.25">
      <c r="B244" s="80"/>
      <c r="C244" s="53" t="str">
        <f t="shared" ref="C244:L245" si="182">IFERROR(C240*$B228,"")</f>
        <v/>
      </c>
      <c r="D244" s="53" t="str">
        <f t="shared" si="182"/>
        <v/>
      </c>
      <c r="E244" s="53" t="str">
        <f t="shared" si="182"/>
        <v/>
      </c>
      <c r="F244" s="53" t="str">
        <f t="shared" si="182"/>
        <v/>
      </c>
      <c r="G244" s="53" t="str">
        <f t="shared" si="182"/>
        <v/>
      </c>
      <c r="H244" s="53" t="str">
        <f t="shared" si="182"/>
        <v/>
      </c>
      <c r="I244" s="53" t="str">
        <f t="shared" si="182"/>
        <v/>
      </c>
      <c r="J244" s="53" t="str">
        <f t="shared" si="182"/>
        <v/>
      </c>
      <c r="K244" s="53" t="str">
        <f t="shared" si="182"/>
        <v/>
      </c>
      <c r="L244" s="53" t="str">
        <f t="shared" si="182"/>
        <v/>
      </c>
      <c r="M244" s="51">
        <f t="shared" ref="M244:M245" si="183">SUM(C244:L244)</f>
        <v>0</v>
      </c>
    </row>
    <row r="245" spans="2:13" s="3" customFormat="1" x14ac:dyDescent="0.25">
      <c r="B245" s="80"/>
      <c r="C245" s="53" t="str">
        <f t="shared" si="182"/>
        <v/>
      </c>
      <c r="D245" s="53" t="str">
        <f t="shared" si="182"/>
        <v/>
      </c>
      <c r="E245" s="53" t="str">
        <f t="shared" si="182"/>
        <v/>
      </c>
      <c r="F245" s="53" t="str">
        <f t="shared" si="182"/>
        <v/>
      </c>
      <c r="G245" s="53" t="str">
        <f t="shared" si="182"/>
        <v/>
      </c>
      <c r="H245" s="53" t="str">
        <f t="shared" si="182"/>
        <v/>
      </c>
      <c r="I245" s="53" t="str">
        <f t="shared" si="182"/>
        <v/>
      </c>
      <c r="J245" s="53" t="str">
        <f t="shared" si="182"/>
        <v/>
      </c>
      <c r="K245" s="53" t="str">
        <f t="shared" si="182"/>
        <v/>
      </c>
      <c r="L245" s="53" t="str">
        <f t="shared" si="182"/>
        <v/>
      </c>
      <c r="M245" s="51">
        <f t="shared" si="183"/>
        <v>0</v>
      </c>
    </row>
    <row r="246" spans="2:13" s="3" customFormat="1" x14ac:dyDescent="0.25">
      <c r="B246" s="7" t="s">
        <v>133</v>
      </c>
      <c r="C246" s="55">
        <f>MIN(C243,C231)</f>
        <v>0</v>
      </c>
      <c r="D246" s="55">
        <f t="shared" ref="D246:L246" si="184">MIN(D243,D231)</f>
        <v>0</v>
      </c>
      <c r="E246" s="55">
        <f t="shared" si="184"/>
        <v>0</v>
      </c>
      <c r="F246" s="55">
        <f t="shared" si="184"/>
        <v>0</v>
      </c>
      <c r="G246" s="55">
        <f t="shared" si="184"/>
        <v>0</v>
      </c>
      <c r="H246" s="55">
        <f t="shared" si="184"/>
        <v>0</v>
      </c>
      <c r="I246" s="55">
        <f t="shared" si="184"/>
        <v>0</v>
      </c>
      <c r="J246" s="55">
        <f t="shared" si="184"/>
        <v>0</v>
      </c>
      <c r="K246" s="55">
        <f t="shared" si="184"/>
        <v>0</v>
      </c>
      <c r="L246" s="55">
        <f t="shared" si="184"/>
        <v>0</v>
      </c>
      <c r="M246" s="51">
        <f>SUM(C246:L246)</f>
        <v>0</v>
      </c>
    </row>
    <row r="247" spans="2:13" s="3" customFormat="1" x14ac:dyDescent="0.25">
      <c r="B247" s="52">
        <f>+B227-M246</f>
        <v>-5000.0000000000009</v>
      </c>
      <c r="C247" s="55">
        <f t="shared" ref="C247:L248" si="185">MIN(C244,C232)</f>
        <v>0</v>
      </c>
      <c r="D247" s="55">
        <f t="shared" si="185"/>
        <v>0</v>
      </c>
      <c r="E247" s="55">
        <f t="shared" si="185"/>
        <v>0</v>
      </c>
      <c r="F247" s="55">
        <f t="shared" si="185"/>
        <v>0</v>
      </c>
      <c r="G247" s="55">
        <f t="shared" si="185"/>
        <v>0</v>
      </c>
      <c r="H247" s="55">
        <f t="shared" si="185"/>
        <v>0</v>
      </c>
      <c r="I247" s="55">
        <f t="shared" si="185"/>
        <v>0</v>
      </c>
      <c r="J247" s="55">
        <f t="shared" si="185"/>
        <v>0</v>
      </c>
      <c r="K247" s="55">
        <f t="shared" si="185"/>
        <v>0</v>
      </c>
      <c r="L247" s="55">
        <f t="shared" si="185"/>
        <v>0</v>
      </c>
      <c r="M247" s="51">
        <f t="shared" ref="M247:M248" si="186">SUM(C247:L247)</f>
        <v>0</v>
      </c>
    </row>
    <row r="248" spans="2:13" s="3" customFormat="1" x14ac:dyDescent="0.25">
      <c r="B248" s="52">
        <f t="shared" ref="B248:B249" si="187">+B228-M247</f>
        <v>-1600.0000000000009</v>
      </c>
      <c r="C248" s="55">
        <f t="shared" si="185"/>
        <v>0</v>
      </c>
      <c r="D248" s="55">
        <f t="shared" si="185"/>
        <v>0</v>
      </c>
      <c r="E248" s="55">
        <f t="shared" si="185"/>
        <v>0</v>
      </c>
      <c r="F248" s="55">
        <f t="shared" si="185"/>
        <v>0</v>
      </c>
      <c r="G248" s="55">
        <f t="shared" si="185"/>
        <v>0</v>
      </c>
      <c r="H248" s="55">
        <f t="shared" si="185"/>
        <v>0</v>
      </c>
      <c r="I248" s="55">
        <f t="shared" si="185"/>
        <v>0</v>
      </c>
      <c r="J248" s="55">
        <f t="shared" si="185"/>
        <v>0</v>
      </c>
      <c r="K248" s="55">
        <f t="shared" si="185"/>
        <v>0</v>
      </c>
      <c r="L248" s="55">
        <f t="shared" si="185"/>
        <v>0</v>
      </c>
      <c r="M248" s="51">
        <f t="shared" si="186"/>
        <v>0</v>
      </c>
    </row>
    <row r="249" spans="2:13" s="3" customFormat="1" x14ac:dyDescent="0.25">
      <c r="B249" s="52">
        <f t="shared" si="187"/>
        <v>-2358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2:13" s="3" customFormat="1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2:13" s="3" customFormat="1" x14ac:dyDescent="0.25">
      <c r="B251" s="6" t="s">
        <v>134</v>
      </c>
      <c r="C251" s="55">
        <f>+C246+C226+C207+C187</f>
        <v>0</v>
      </c>
      <c r="D251" s="55">
        <f t="shared" ref="D251:L251" si="188">+D246+D226+D207+D187</f>
        <v>0</v>
      </c>
      <c r="E251" s="55">
        <f t="shared" si="188"/>
        <v>49.080574038078112</v>
      </c>
      <c r="F251" s="55">
        <f t="shared" si="188"/>
        <v>229.09098909147099</v>
      </c>
      <c r="G251" s="55">
        <f t="shared" si="188"/>
        <v>451.82821349233541</v>
      </c>
      <c r="H251" s="55">
        <f t="shared" si="188"/>
        <v>575.64373830386887</v>
      </c>
      <c r="I251" s="55">
        <f t="shared" si="188"/>
        <v>732.84066228531583</v>
      </c>
      <c r="J251" s="55">
        <f t="shared" si="188"/>
        <v>863.10977644814955</v>
      </c>
      <c r="K251" s="55">
        <f t="shared" si="188"/>
        <v>1005.1114599259492</v>
      </c>
      <c r="L251" s="55">
        <f t="shared" si="188"/>
        <v>1093.294586414833</v>
      </c>
      <c r="M251" s="53">
        <f>SUM(C251:L251)</f>
        <v>5000.0000000000009</v>
      </c>
    </row>
    <row r="252" spans="2:13" s="3" customFormat="1" x14ac:dyDescent="0.25">
      <c r="B252" s="6"/>
      <c r="C252" s="55">
        <f t="shared" ref="C252:L253" si="189">+C247+C227+C208+C188</f>
        <v>0</v>
      </c>
      <c r="D252" s="55">
        <f t="shared" si="189"/>
        <v>0</v>
      </c>
      <c r="E252" s="55">
        <f t="shared" si="189"/>
        <v>21.138595465222267</v>
      </c>
      <c r="F252" s="55">
        <f t="shared" si="189"/>
        <v>86.782703960893201</v>
      </c>
      <c r="G252" s="55">
        <f t="shared" si="189"/>
        <v>142.61662779415647</v>
      </c>
      <c r="H252" s="55">
        <f t="shared" si="189"/>
        <v>190.66072828165676</v>
      </c>
      <c r="I252" s="55">
        <f t="shared" si="189"/>
        <v>232.41936023919996</v>
      </c>
      <c r="J252" s="55">
        <f t="shared" si="189"/>
        <v>269.0351879302649</v>
      </c>
      <c r="K252" s="55">
        <f t="shared" si="189"/>
        <v>301.39136145872396</v>
      </c>
      <c r="L252" s="55">
        <f t="shared" si="189"/>
        <v>355.95543486988333</v>
      </c>
      <c r="M252" s="53">
        <f t="shared" ref="M252:M253" si="190">SUM(C252:L252)</f>
        <v>1600.0000000000009</v>
      </c>
    </row>
    <row r="253" spans="2:13" s="3" customFormat="1" x14ac:dyDescent="0.25">
      <c r="B253" s="6"/>
      <c r="C253" s="55">
        <f t="shared" si="189"/>
        <v>29.293985815132999</v>
      </c>
      <c r="D253" s="55">
        <f t="shared" si="189"/>
        <v>61.479963048439117</v>
      </c>
      <c r="E253" s="55">
        <f t="shared" si="189"/>
        <v>147.40434514476328</v>
      </c>
      <c r="F253" s="55">
        <f t="shared" si="189"/>
        <v>202.21103349807112</v>
      </c>
      <c r="G253" s="55">
        <f t="shared" si="189"/>
        <v>246.02215651226732</v>
      </c>
      <c r="H253" s="55">
        <f t="shared" si="189"/>
        <v>278.94210949627995</v>
      </c>
      <c r="I253" s="55">
        <f t="shared" si="189"/>
        <v>306.06071735578951</v>
      </c>
      <c r="J253" s="55">
        <f t="shared" si="189"/>
        <v>335.45573619680874</v>
      </c>
      <c r="K253" s="55">
        <f t="shared" si="189"/>
        <v>358.19485084885315</v>
      </c>
      <c r="L253" s="55">
        <f t="shared" si="189"/>
        <v>392.93510208359481</v>
      </c>
      <c r="M253" s="53">
        <f t="shared" si="190"/>
        <v>2358</v>
      </c>
    </row>
    <row r="254" spans="2:13" s="3" customFormat="1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2:13" s="3" customFormat="1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2:13" s="3" customFormat="1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2:13" s="3" customFormat="1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</sheetData>
  <sheetProtection algorithmName="SHA-512" hashValue="xudwTl4h6TvFeidwAQg/BQTRweSIBUvvb0M9LFrVYh3A9XbYIkz9p4q3hb2rw5+33+1GnUkOJC/lGYRIP48L0w==" saltValue="OizPexsEhu2BrjnUJmYjKQ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3EF60A79-F7B4-4051-8BB0-4130771334C3}">
      <formula1>25</formula1>
      <formula2>50</formula2>
    </dataValidation>
    <dataValidation type="whole" allowBlank="1" showInputMessage="1" showErrorMessage="1" error="Whole number only_x000a_Department stores = $50 to $100 only" sqref="C22:L22" xr:uid="{A04279D0-518F-47EA-A77B-02B5ED12F0C5}">
      <formula1>50</formula1>
      <formula2>100</formula2>
    </dataValidation>
    <dataValidation type="whole" allowBlank="1" showInputMessage="1" showErrorMessage="1" error="Whole number only_x000a_Specialty stores = $100 to $150 only" sqref="C23:L23" xr:uid="{3BAB9516-1A75-48C9-BD54-6E36656BD1D5}">
      <formula1>100</formula1>
      <formula2>150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B290E-350B-40D6-818C-DCBCA69E2699}">
  <dimension ref="A1:AP254"/>
  <sheetViews>
    <sheetView workbookViewId="0">
      <selection activeCell="C2" sqref="C2:L2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0" t="s">
        <v>62</v>
      </c>
      <c r="C2" s="94" t="s">
        <v>55</v>
      </c>
      <c r="D2" s="95"/>
      <c r="E2" s="95"/>
      <c r="F2" s="95"/>
      <c r="G2" s="95"/>
      <c r="H2" s="95"/>
      <c r="I2" s="95"/>
      <c r="J2" s="95"/>
      <c r="K2" s="95"/>
      <c r="L2" s="96"/>
    </row>
    <row r="3" spans="1:42" ht="5.25" customHeight="1" x14ac:dyDescent="0.25">
      <c r="B3" s="101"/>
      <c r="C3" s="46"/>
      <c r="D3" s="47"/>
      <c r="E3" s="47"/>
      <c r="F3" s="47"/>
      <c r="G3" s="47"/>
      <c r="H3" s="47"/>
      <c r="I3" s="47"/>
      <c r="J3" s="47"/>
      <c r="K3" s="47"/>
      <c r="L3" s="48"/>
    </row>
    <row r="4" spans="1:42" ht="19.5" thickBot="1" x14ac:dyDescent="0.3">
      <c r="B4" s="102"/>
      <c r="C4" s="97" t="s">
        <v>56</v>
      </c>
      <c r="D4" s="98"/>
      <c r="E4" s="98"/>
      <c r="F4" s="98"/>
      <c r="G4" s="98"/>
      <c r="H4" s="98"/>
      <c r="I4" s="98"/>
      <c r="J4" s="98"/>
      <c r="K4" s="98"/>
      <c r="L4" s="99"/>
    </row>
    <row r="5" spans="1:42" ht="15.75" thickBot="1" x14ac:dyDescent="0.3">
      <c r="B5" s="40"/>
      <c r="C5" s="6">
        <v>10</v>
      </c>
      <c r="D5" s="6">
        <f>+C5+1</f>
        <v>11</v>
      </c>
    </row>
    <row r="6" spans="1:42" s="8" customFormat="1" ht="19.5" thickBot="1" x14ac:dyDescent="0.3">
      <c r="A6" s="7"/>
      <c r="B6" s="49" t="s">
        <v>19</v>
      </c>
      <c r="C6" s="16" t="s">
        <v>0</v>
      </c>
      <c r="D6" s="18" t="s">
        <v>1</v>
      </c>
      <c r="E6" s="16" t="s">
        <v>2</v>
      </c>
      <c r="F6" s="18" t="s">
        <v>3</v>
      </c>
      <c r="G6" s="16" t="s">
        <v>4</v>
      </c>
      <c r="H6" s="18" t="s">
        <v>5</v>
      </c>
      <c r="I6" s="16" t="s">
        <v>6</v>
      </c>
      <c r="J6" s="18" t="s">
        <v>7</v>
      </c>
      <c r="K6" s="16" t="s">
        <v>8</v>
      </c>
      <c r="L6" s="18" t="s">
        <v>9</v>
      </c>
      <c r="M6" s="17" t="s">
        <v>20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x14ac:dyDescent="0.25">
      <c r="B7" s="42" t="s">
        <v>53</v>
      </c>
      <c r="C7" s="25"/>
      <c r="D7" s="26"/>
      <c r="E7" s="25"/>
      <c r="F7" s="26"/>
      <c r="G7" s="25"/>
      <c r="H7" s="26"/>
      <c r="I7" s="25"/>
      <c r="J7" s="26"/>
      <c r="K7" s="25"/>
      <c r="L7" s="26"/>
      <c r="M7" s="27"/>
    </row>
    <row r="8" spans="1:42" x14ac:dyDescent="0.25">
      <c r="B8" s="19" t="s">
        <v>10</v>
      </c>
      <c r="C8" s="10"/>
      <c r="D8" s="20"/>
      <c r="E8" s="10"/>
      <c r="F8" s="20"/>
      <c r="G8" s="10"/>
      <c r="H8" s="20"/>
      <c r="I8" s="10"/>
      <c r="J8" s="20"/>
      <c r="K8" s="10"/>
      <c r="L8" s="20"/>
      <c r="M8" s="11">
        <f>SUM(C8:L8)</f>
        <v>0</v>
      </c>
      <c r="S8" s="50">
        <f>+C16</f>
        <v>0</v>
      </c>
      <c r="T8" s="50">
        <f t="shared" ref="T8:AB10" si="0">+D16</f>
        <v>0</v>
      </c>
      <c r="U8" s="50">
        <f t="shared" si="0"/>
        <v>49.080574038078112</v>
      </c>
      <c r="V8" s="50">
        <f t="shared" si="0"/>
        <v>229.09098909147099</v>
      </c>
      <c r="W8" s="50">
        <f t="shared" si="0"/>
        <v>451.82821349233541</v>
      </c>
      <c r="X8" s="50">
        <f t="shared" si="0"/>
        <v>575.64373830386887</v>
      </c>
      <c r="Y8" s="50">
        <f t="shared" si="0"/>
        <v>732.84066228531583</v>
      </c>
      <c r="Z8" s="50">
        <f t="shared" si="0"/>
        <v>863.10977644814955</v>
      </c>
      <c r="AA8" s="50">
        <f t="shared" si="0"/>
        <v>1005.1114599259492</v>
      </c>
      <c r="AB8" s="50">
        <f t="shared" si="0"/>
        <v>1093.294586414833</v>
      </c>
      <c r="AC8" s="3">
        <f>SUM(S8:AB8)</f>
        <v>5000.0000000000009</v>
      </c>
    </row>
    <row r="9" spans="1:42" x14ac:dyDescent="0.25">
      <c r="B9" s="19" t="s">
        <v>11</v>
      </c>
      <c r="C9" s="10"/>
      <c r="D9" s="20"/>
      <c r="E9" s="10"/>
      <c r="F9" s="20"/>
      <c r="G9" s="10"/>
      <c r="H9" s="20"/>
      <c r="I9" s="10"/>
      <c r="J9" s="20"/>
      <c r="K9" s="10"/>
      <c r="L9" s="20"/>
      <c r="M9" s="11">
        <f t="shared" ref="M9:M19" si="1">SUM(C9:L9)</f>
        <v>0</v>
      </c>
      <c r="S9" s="50">
        <f t="shared" ref="S9:S10" si="2">+C17</f>
        <v>0</v>
      </c>
      <c r="T9" s="50">
        <f t="shared" si="0"/>
        <v>0</v>
      </c>
      <c r="U9" s="50">
        <f t="shared" si="0"/>
        <v>21.138595465222267</v>
      </c>
      <c r="V9" s="50">
        <f t="shared" si="0"/>
        <v>86.782703960893201</v>
      </c>
      <c r="W9" s="50">
        <f t="shared" si="0"/>
        <v>142.61662779415647</v>
      </c>
      <c r="X9" s="50">
        <f t="shared" si="0"/>
        <v>190.66072828165676</v>
      </c>
      <c r="Y9" s="50">
        <f t="shared" si="0"/>
        <v>232.41936023919996</v>
      </c>
      <c r="Z9" s="50">
        <f t="shared" si="0"/>
        <v>269.0351879302649</v>
      </c>
      <c r="AA9" s="50">
        <f t="shared" si="0"/>
        <v>301.39136145872396</v>
      </c>
      <c r="AB9" s="50">
        <f t="shared" si="0"/>
        <v>355.95543486988333</v>
      </c>
      <c r="AC9" s="3">
        <f t="shared" ref="AC9:AC10" si="3">SUM(S9:AB9)</f>
        <v>1600.0000000000009</v>
      </c>
    </row>
    <row r="10" spans="1:42" ht="15.75" thickBot="1" x14ac:dyDescent="0.3">
      <c r="B10" s="24" t="s">
        <v>12</v>
      </c>
      <c r="C10" s="28"/>
      <c r="D10" s="29"/>
      <c r="E10" s="28"/>
      <c r="F10" s="29"/>
      <c r="G10" s="28"/>
      <c r="H10" s="29"/>
      <c r="I10" s="28"/>
      <c r="J10" s="29"/>
      <c r="K10" s="28"/>
      <c r="L10" s="29"/>
      <c r="M10" s="30">
        <f t="shared" si="1"/>
        <v>0</v>
      </c>
      <c r="S10" s="50">
        <f t="shared" si="2"/>
        <v>29.293985815132999</v>
      </c>
      <c r="T10" s="50">
        <f t="shared" si="0"/>
        <v>61.479963048439117</v>
      </c>
      <c r="U10" s="50">
        <f t="shared" si="0"/>
        <v>147.40434514476328</v>
      </c>
      <c r="V10" s="50">
        <f t="shared" si="0"/>
        <v>202.21103349807112</v>
      </c>
      <c r="W10" s="50">
        <f t="shared" si="0"/>
        <v>246.02215651226732</v>
      </c>
      <c r="X10" s="50">
        <f t="shared" si="0"/>
        <v>278.94210949627995</v>
      </c>
      <c r="Y10" s="50">
        <f t="shared" si="0"/>
        <v>306.06071735578951</v>
      </c>
      <c r="Z10" s="50">
        <f t="shared" si="0"/>
        <v>335.45573619680874</v>
      </c>
      <c r="AA10" s="50">
        <f t="shared" si="0"/>
        <v>358.19485084885315</v>
      </c>
      <c r="AB10" s="50">
        <f t="shared" si="0"/>
        <v>392.93510208359481</v>
      </c>
      <c r="AC10" s="3">
        <f t="shared" si="3"/>
        <v>2358</v>
      </c>
    </row>
    <row r="11" spans="1:42" x14ac:dyDescent="0.25">
      <c r="B11" s="42" t="s">
        <v>43</v>
      </c>
      <c r="C11" s="31"/>
      <c r="D11" s="32"/>
      <c r="E11" s="31"/>
      <c r="F11" s="32"/>
      <c r="G11" s="31"/>
      <c r="H11" s="32"/>
      <c r="I11" s="31"/>
      <c r="J11" s="32"/>
      <c r="K11" s="31"/>
      <c r="L11" s="32"/>
      <c r="M11" s="33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42" x14ac:dyDescent="0.25">
      <c r="B12" s="19" t="s">
        <v>10</v>
      </c>
      <c r="C12" s="12">
        <f>+'Round 5'!C42</f>
        <v>0</v>
      </c>
      <c r="D12" s="21">
        <f>+'Round 5'!D42</f>
        <v>0</v>
      </c>
      <c r="E12" s="12">
        <f>+'Round 5'!E42</f>
        <v>49.080574038078112</v>
      </c>
      <c r="F12" s="21">
        <f>+'Round 5'!F42</f>
        <v>229.09098909147099</v>
      </c>
      <c r="G12" s="12">
        <f>+'Round 5'!G42</f>
        <v>451.82821349233541</v>
      </c>
      <c r="H12" s="21">
        <f>+'Round 5'!H42</f>
        <v>575.64373830386887</v>
      </c>
      <c r="I12" s="12">
        <f>+'Round 5'!I42</f>
        <v>732.84066228531583</v>
      </c>
      <c r="J12" s="21">
        <f>+'Round 5'!J42</f>
        <v>863.10977644814955</v>
      </c>
      <c r="K12" s="12">
        <f>+'Round 5'!K42</f>
        <v>1005.1114599259492</v>
      </c>
      <c r="L12" s="21">
        <f>+'Round 5'!L42</f>
        <v>1093.294586414833</v>
      </c>
      <c r="M12" s="11">
        <f>SUM(C12:L12)</f>
        <v>5000.0000000000009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42" x14ac:dyDescent="0.25">
      <c r="B13" s="19" t="s">
        <v>11</v>
      </c>
      <c r="C13" s="12">
        <f>+'Round 5'!C43</f>
        <v>0</v>
      </c>
      <c r="D13" s="21">
        <f>+'Round 5'!D43</f>
        <v>0</v>
      </c>
      <c r="E13" s="12">
        <f>+'Round 5'!E43</f>
        <v>21.138595465222267</v>
      </c>
      <c r="F13" s="21">
        <f>+'Round 5'!F43</f>
        <v>86.782703960893201</v>
      </c>
      <c r="G13" s="12">
        <f>+'Round 5'!G43</f>
        <v>142.61662779415647</v>
      </c>
      <c r="H13" s="21">
        <f>+'Round 5'!H43</f>
        <v>190.66072828165676</v>
      </c>
      <c r="I13" s="12">
        <f>+'Round 5'!I43</f>
        <v>232.41936023919996</v>
      </c>
      <c r="J13" s="21">
        <f>+'Round 5'!J43</f>
        <v>269.0351879302649</v>
      </c>
      <c r="K13" s="12">
        <f>+'Round 5'!K43</f>
        <v>301.39136145872396</v>
      </c>
      <c r="L13" s="21">
        <f>+'Round 5'!L43</f>
        <v>355.95543486988333</v>
      </c>
      <c r="M13" s="11">
        <f t="shared" ref="M13:M14" si="4">SUM(C13:L13)</f>
        <v>1600.0000000000009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42" ht="15.75" thickBot="1" x14ac:dyDescent="0.3">
      <c r="B14" s="24" t="s">
        <v>12</v>
      </c>
      <c r="C14" s="34">
        <f>+'Round 5'!C44</f>
        <v>29.293985815132999</v>
      </c>
      <c r="D14" s="35">
        <f>+'Round 5'!D44</f>
        <v>61.479963048439117</v>
      </c>
      <c r="E14" s="34">
        <f>+'Round 5'!E44</f>
        <v>147.40434514476328</v>
      </c>
      <c r="F14" s="35">
        <f>+'Round 5'!F44</f>
        <v>202.21103349807112</v>
      </c>
      <c r="G14" s="34">
        <f>+'Round 5'!G44</f>
        <v>246.02215651226732</v>
      </c>
      <c r="H14" s="35">
        <f>+'Round 5'!H44</f>
        <v>278.94210949627995</v>
      </c>
      <c r="I14" s="34">
        <f>+'Round 5'!I44</f>
        <v>306.06071735578951</v>
      </c>
      <c r="J14" s="35">
        <f>+'Round 5'!J44</f>
        <v>335.45573619680874</v>
      </c>
      <c r="K14" s="34">
        <f>+'Round 5'!K44</f>
        <v>358.19485084885315</v>
      </c>
      <c r="L14" s="35">
        <f>+'Round 5'!L44</f>
        <v>392.93510208359481</v>
      </c>
      <c r="M14" s="30">
        <f t="shared" si="4"/>
        <v>2358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42" x14ac:dyDescent="0.25">
      <c r="B15" s="42" t="s">
        <v>14</v>
      </c>
      <c r="C15" s="31"/>
      <c r="D15" s="32"/>
      <c r="E15" s="31"/>
      <c r="F15" s="32"/>
      <c r="G15" s="31"/>
      <c r="H15" s="32"/>
      <c r="I15" s="31"/>
      <c r="J15" s="32"/>
      <c r="K15" s="31"/>
      <c r="L15" s="32"/>
      <c r="M15" s="33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42" x14ac:dyDescent="0.25">
      <c r="B16" s="19" t="s">
        <v>10</v>
      </c>
      <c r="C16" s="12">
        <f>+C8+C12</f>
        <v>0</v>
      </c>
      <c r="D16" s="21">
        <f t="shared" ref="D16:L16" si="5">+D8+D12</f>
        <v>0</v>
      </c>
      <c r="E16" s="12">
        <f t="shared" si="5"/>
        <v>49.080574038078112</v>
      </c>
      <c r="F16" s="21">
        <f t="shared" si="5"/>
        <v>229.09098909147099</v>
      </c>
      <c r="G16" s="12">
        <f t="shared" si="5"/>
        <v>451.82821349233541</v>
      </c>
      <c r="H16" s="21">
        <f t="shared" si="5"/>
        <v>575.64373830386887</v>
      </c>
      <c r="I16" s="12">
        <f t="shared" si="5"/>
        <v>732.84066228531583</v>
      </c>
      <c r="J16" s="21">
        <f t="shared" si="5"/>
        <v>863.10977644814955</v>
      </c>
      <c r="K16" s="12">
        <f t="shared" si="5"/>
        <v>1005.1114599259492</v>
      </c>
      <c r="L16" s="21">
        <f t="shared" si="5"/>
        <v>1093.294586414833</v>
      </c>
      <c r="M16" s="11">
        <f>SUM(C16:L16)</f>
        <v>5000.0000000000009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40" x14ac:dyDescent="0.25">
      <c r="B17" s="19" t="s">
        <v>11</v>
      </c>
      <c r="C17" s="12">
        <f t="shared" ref="C17:L18" si="6">+C9+C13</f>
        <v>0</v>
      </c>
      <c r="D17" s="21">
        <f t="shared" si="6"/>
        <v>0</v>
      </c>
      <c r="E17" s="12">
        <f t="shared" si="6"/>
        <v>21.138595465222267</v>
      </c>
      <c r="F17" s="21">
        <f t="shared" si="6"/>
        <v>86.782703960893201</v>
      </c>
      <c r="G17" s="12">
        <f t="shared" si="6"/>
        <v>142.61662779415647</v>
      </c>
      <c r="H17" s="21">
        <f t="shared" si="6"/>
        <v>190.66072828165676</v>
      </c>
      <c r="I17" s="12">
        <f t="shared" si="6"/>
        <v>232.41936023919996</v>
      </c>
      <c r="J17" s="21">
        <f t="shared" si="6"/>
        <v>269.0351879302649</v>
      </c>
      <c r="K17" s="12">
        <f t="shared" si="6"/>
        <v>301.39136145872396</v>
      </c>
      <c r="L17" s="21">
        <f t="shared" si="6"/>
        <v>355.95543486988333</v>
      </c>
      <c r="M17" s="11">
        <f t="shared" ref="M17:M18" si="7">SUM(C17:L17)</f>
        <v>1600.0000000000009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40" ht="15.75" thickBot="1" x14ac:dyDescent="0.3">
      <c r="B18" s="19" t="s">
        <v>12</v>
      </c>
      <c r="C18" s="12">
        <f t="shared" si="6"/>
        <v>29.293985815132999</v>
      </c>
      <c r="D18" s="21">
        <f t="shared" si="6"/>
        <v>61.479963048439117</v>
      </c>
      <c r="E18" s="12">
        <f t="shared" si="6"/>
        <v>147.40434514476328</v>
      </c>
      <c r="F18" s="21">
        <f t="shared" si="6"/>
        <v>202.21103349807112</v>
      </c>
      <c r="G18" s="12">
        <f t="shared" si="6"/>
        <v>246.02215651226732</v>
      </c>
      <c r="H18" s="21">
        <f t="shared" si="6"/>
        <v>278.94210949627995</v>
      </c>
      <c r="I18" s="12">
        <f t="shared" si="6"/>
        <v>306.06071735578951</v>
      </c>
      <c r="J18" s="21">
        <f t="shared" si="6"/>
        <v>335.45573619680874</v>
      </c>
      <c r="K18" s="12">
        <f t="shared" si="6"/>
        <v>358.19485084885315</v>
      </c>
      <c r="L18" s="21">
        <f t="shared" si="6"/>
        <v>392.93510208359481</v>
      </c>
      <c r="M18" s="11">
        <f t="shared" si="7"/>
        <v>2358</v>
      </c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40" ht="15.75" thickBot="1" x14ac:dyDescent="0.3">
      <c r="B19" s="132" t="s">
        <v>14</v>
      </c>
      <c r="C19" s="127">
        <f>SUM(C16:C18)</f>
        <v>29.293985815132999</v>
      </c>
      <c r="D19" s="128">
        <f t="shared" ref="D19:L19" si="8">SUM(D16:D18)</f>
        <v>61.479963048439117</v>
      </c>
      <c r="E19" s="127">
        <f t="shared" si="8"/>
        <v>217.62351464806366</v>
      </c>
      <c r="F19" s="128">
        <f t="shared" si="8"/>
        <v>518.08472655043533</v>
      </c>
      <c r="G19" s="127">
        <f t="shared" si="8"/>
        <v>840.46699779875917</v>
      </c>
      <c r="H19" s="128">
        <f t="shared" si="8"/>
        <v>1045.2465760818056</v>
      </c>
      <c r="I19" s="127">
        <f t="shared" si="8"/>
        <v>1271.3207398803052</v>
      </c>
      <c r="J19" s="128">
        <f t="shared" si="8"/>
        <v>1467.6007005752231</v>
      </c>
      <c r="K19" s="127">
        <f t="shared" si="8"/>
        <v>1664.6976722335262</v>
      </c>
      <c r="L19" s="128">
        <f t="shared" si="8"/>
        <v>1842.185123368311</v>
      </c>
      <c r="M19" s="129">
        <f t="shared" si="1"/>
        <v>8958</v>
      </c>
    </row>
    <row r="20" spans="1:40" ht="15" customHeight="1" x14ac:dyDescent="0.25">
      <c r="B20" s="42" t="s">
        <v>13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7"/>
      <c r="N20" s="91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19" t="s">
        <v>10</v>
      </c>
      <c r="C21" s="13"/>
      <c r="D21" s="22"/>
      <c r="E21" s="13"/>
      <c r="F21" s="22"/>
      <c r="G21" s="13"/>
      <c r="H21" s="22"/>
      <c r="I21" s="13"/>
      <c r="J21" s="22"/>
      <c r="K21" s="13"/>
      <c r="L21" s="22"/>
      <c r="M21" s="9">
        <f>+AE25</f>
        <v>0</v>
      </c>
      <c r="N21" s="92"/>
      <c r="S21" s="50">
        <f>+C21</f>
        <v>0</v>
      </c>
      <c r="T21" s="50">
        <f t="shared" ref="T21:AB23" si="9">+D21</f>
        <v>0</v>
      </c>
      <c r="U21" s="50">
        <f t="shared" si="9"/>
        <v>0</v>
      </c>
      <c r="V21" s="50">
        <f t="shared" si="9"/>
        <v>0</v>
      </c>
      <c r="W21" s="50">
        <f t="shared" si="9"/>
        <v>0</v>
      </c>
      <c r="X21" s="50">
        <f t="shared" si="9"/>
        <v>0</v>
      </c>
      <c r="Y21" s="50">
        <f t="shared" si="9"/>
        <v>0</v>
      </c>
      <c r="Z21" s="50">
        <f t="shared" si="9"/>
        <v>0</v>
      </c>
      <c r="AA21" s="50">
        <f t="shared" si="9"/>
        <v>0</v>
      </c>
      <c r="AB21" s="50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19" t="s">
        <v>11</v>
      </c>
      <c r="C22" s="13"/>
      <c r="D22" s="22"/>
      <c r="E22" s="13"/>
      <c r="F22" s="22"/>
      <c r="G22" s="13"/>
      <c r="H22" s="22"/>
      <c r="I22" s="13"/>
      <c r="J22" s="22"/>
      <c r="K22" s="13"/>
      <c r="L22" s="22"/>
      <c r="M22" s="9">
        <f t="shared" ref="M22:M23" si="10">+AE26</f>
        <v>0</v>
      </c>
      <c r="N22" s="92"/>
      <c r="S22" s="50">
        <f t="shared" ref="S22:S23" si="11">+C22</f>
        <v>0</v>
      </c>
      <c r="T22" s="50">
        <f t="shared" si="9"/>
        <v>0</v>
      </c>
      <c r="U22" s="50">
        <f t="shared" si="9"/>
        <v>0</v>
      </c>
      <c r="V22" s="50">
        <f t="shared" si="9"/>
        <v>0</v>
      </c>
      <c r="W22" s="50">
        <f t="shared" si="9"/>
        <v>0</v>
      </c>
      <c r="X22" s="50">
        <f t="shared" si="9"/>
        <v>0</v>
      </c>
      <c r="Y22" s="50">
        <f t="shared" si="9"/>
        <v>0</v>
      </c>
      <c r="Z22" s="50">
        <f t="shared" si="9"/>
        <v>0</v>
      </c>
      <c r="AA22" s="50">
        <f t="shared" si="9"/>
        <v>0</v>
      </c>
      <c r="AB22" s="50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4" t="s">
        <v>12</v>
      </c>
      <c r="C23" s="36"/>
      <c r="D23" s="37"/>
      <c r="E23" s="36"/>
      <c r="F23" s="37"/>
      <c r="G23" s="36"/>
      <c r="H23" s="37"/>
      <c r="I23" s="36"/>
      <c r="J23" s="37"/>
      <c r="K23" s="36"/>
      <c r="L23" s="37"/>
      <c r="M23" s="15">
        <f t="shared" si="10"/>
        <v>0</v>
      </c>
      <c r="N23" s="93"/>
      <c r="S23" s="50">
        <f t="shared" si="11"/>
        <v>0</v>
      </c>
      <c r="T23" s="50">
        <f t="shared" si="9"/>
        <v>0</v>
      </c>
      <c r="U23" s="50">
        <f t="shared" si="9"/>
        <v>0</v>
      </c>
      <c r="V23" s="50">
        <f t="shared" si="9"/>
        <v>0</v>
      </c>
      <c r="W23" s="50">
        <f t="shared" si="9"/>
        <v>0</v>
      </c>
      <c r="X23" s="50">
        <f t="shared" si="9"/>
        <v>0</v>
      </c>
      <c r="Y23" s="50">
        <f t="shared" si="9"/>
        <v>0</v>
      </c>
      <c r="Z23" s="50">
        <f t="shared" si="9"/>
        <v>0</v>
      </c>
      <c r="AA23" s="50">
        <f t="shared" si="9"/>
        <v>0</v>
      </c>
      <c r="AB23" s="50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2" t="s">
        <v>15</v>
      </c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7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19" t="s">
        <v>35</v>
      </c>
      <c r="C25" s="12">
        <f t="shared" ref="C25:L25" si="12">+C8*$A25</f>
        <v>0</v>
      </c>
      <c r="D25" s="21">
        <f t="shared" si="12"/>
        <v>0</v>
      </c>
      <c r="E25" s="12">
        <f t="shared" si="12"/>
        <v>0</v>
      </c>
      <c r="F25" s="21">
        <f t="shared" si="12"/>
        <v>0</v>
      </c>
      <c r="G25" s="12">
        <f t="shared" si="12"/>
        <v>0</v>
      </c>
      <c r="H25" s="21">
        <f t="shared" si="12"/>
        <v>0</v>
      </c>
      <c r="I25" s="12">
        <f t="shared" si="12"/>
        <v>0</v>
      </c>
      <c r="J25" s="21">
        <f t="shared" si="12"/>
        <v>0</v>
      </c>
      <c r="K25" s="12">
        <f t="shared" si="12"/>
        <v>0</v>
      </c>
      <c r="L25" s="21">
        <f t="shared" si="12"/>
        <v>0</v>
      </c>
      <c r="M25" s="11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19" t="s">
        <v>36</v>
      </c>
      <c r="C26" s="12">
        <f t="shared" ref="C26:L26" si="14">+C9*$A26</f>
        <v>0</v>
      </c>
      <c r="D26" s="21">
        <f t="shared" si="14"/>
        <v>0</v>
      </c>
      <c r="E26" s="12">
        <f t="shared" si="14"/>
        <v>0</v>
      </c>
      <c r="F26" s="21">
        <f t="shared" si="14"/>
        <v>0</v>
      </c>
      <c r="G26" s="12">
        <f t="shared" si="14"/>
        <v>0</v>
      </c>
      <c r="H26" s="21">
        <f t="shared" si="14"/>
        <v>0</v>
      </c>
      <c r="I26" s="12">
        <f t="shared" si="14"/>
        <v>0</v>
      </c>
      <c r="J26" s="21">
        <f t="shared" si="14"/>
        <v>0</v>
      </c>
      <c r="K26" s="12">
        <f t="shared" si="14"/>
        <v>0</v>
      </c>
      <c r="L26" s="21">
        <f t="shared" si="14"/>
        <v>0</v>
      </c>
      <c r="M26" s="11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19" t="s">
        <v>37</v>
      </c>
      <c r="C27" s="12">
        <f t="shared" ref="C27:L27" si="19">+C10*$A27</f>
        <v>0</v>
      </c>
      <c r="D27" s="21">
        <f t="shared" si="19"/>
        <v>0</v>
      </c>
      <c r="E27" s="12">
        <f t="shared" si="19"/>
        <v>0</v>
      </c>
      <c r="F27" s="21">
        <f t="shared" si="19"/>
        <v>0</v>
      </c>
      <c r="G27" s="12">
        <f t="shared" si="19"/>
        <v>0</v>
      </c>
      <c r="H27" s="21">
        <f t="shared" si="19"/>
        <v>0</v>
      </c>
      <c r="I27" s="12">
        <f t="shared" si="19"/>
        <v>0</v>
      </c>
      <c r="J27" s="21">
        <f t="shared" si="19"/>
        <v>0</v>
      </c>
      <c r="K27" s="12">
        <f t="shared" si="19"/>
        <v>0</v>
      </c>
      <c r="L27" s="21">
        <f t="shared" si="19"/>
        <v>0</v>
      </c>
      <c r="M27" s="11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19" t="s">
        <v>58</v>
      </c>
      <c r="C28" s="12">
        <f>ROUND('Round 5'!C42*1+'Round 5'!C43*2.5+'Round 5'!C44*4,0)</f>
        <v>117</v>
      </c>
      <c r="D28" s="21">
        <f>ROUND('Round 5'!D42*1+'Round 5'!D43*2.5+'Round 5'!D44*4,0)</f>
        <v>246</v>
      </c>
      <c r="E28" s="12">
        <f>ROUND('Round 5'!E42*1+'Round 5'!E43*2.5+'Round 5'!E44*4,0)</f>
        <v>692</v>
      </c>
      <c r="F28" s="21">
        <f>ROUND('Round 5'!F42*1+'Round 5'!F43*2.5+'Round 5'!F44*4,0)</f>
        <v>1255</v>
      </c>
      <c r="G28" s="12">
        <f>ROUND('Round 5'!G42*1+'Round 5'!G43*2.5+'Round 5'!G44*4,0)</f>
        <v>1792</v>
      </c>
      <c r="H28" s="21">
        <f>ROUND('Round 5'!H42*1+'Round 5'!H43*2.5+'Round 5'!H44*4,0)</f>
        <v>2168</v>
      </c>
      <c r="I28" s="12">
        <f>ROUND('Round 5'!I42*1+'Round 5'!I43*2.5+'Round 5'!I44*4,0)</f>
        <v>2538</v>
      </c>
      <c r="J28" s="21">
        <f>ROUND('Round 5'!J42*1+'Round 5'!J43*2.5+'Round 5'!J44*4,0)</f>
        <v>2878</v>
      </c>
      <c r="K28" s="12">
        <f>ROUND('Round 5'!K42*1+'Round 5'!K43*2.5+'Round 5'!K44*4,0)</f>
        <v>3191</v>
      </c>
      <c r="L28" s="21">
        <f>ROUND('Round 5'!L42*1+'Round 5'!L43*2.5+'Round 5'!L44*4,0)</f>
        <v>3555</v>
      </c>
      <c r="M28" s="11">
        <f t="shared" si="15"/>
        <v>18432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3" t="s">
        <v>18</v>
      </c>
      <c r="C29" s="34">
        <f>IF($D5&gt;C63,5000,"N/A")</f>
        <v>5000</v>
      </c>
      <c r="D29" s="35">
        <f t="shared" ref="D29:L29" si="21">IF($D5&gt;D63,5000,"N/A")</f>
        <v>5000</v>
      </c>
      <c r="E29" s="34">
        <f t="shared" si="21"/>
        <v>5000</v>
      </c>
      <c r="F29" s="35">
        <f t="shared" si="21"/>
        <v>5000</v>
      </c>
      <c r="G29" s="34">
        <f t="shared" si="21"/>
        <v>5000</v>
      </c>
      <c r="H29" s="35">
        <f t="shared" si="21"/>
        <v>5000</v>
      </c>
      <c r="I29" s="34">
        <f t="shared" si="21"/>
        <v>5000</v>
      </c>
      <c r="J29" s="35">
        <f t="shared" si="21"/>
        <v>5000</v>
      </c>
      <c r="K29" s="34">
        <f t="shared" si="21"/>
        <v>5000</v>
      </c>
      <c r="L29" s="35">
        <f t="shared" si="21"/>
        <v>5000</v>
      </c>
      <c r="M29" s="30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0</v>
      </c>
      <c r="V29" s="3">
        <f t="shared" si="22"/>
        <v>0</v>
      </c>
      <c r="W29" s="3">
        <f t="shared" si="22"/>
        <v>0</v>
      </c>
      <c r="X29" s="3">
        <f t="shared" si="22"/>
        <v>0</v>
      </c>
      <c r="Y29" s="3">
        <f t="shared" si="22"/>
        <v>0</v>
      </c>
      <c r="Z29" s="3">
        <f t="shared" si="22"/>
        <v>0</v>
      </c>
      <c r="AA29" s="3">
        <f t="shared" si="22"/>
        <v>0</v>
      </c>
      <c r="AB29" s="3">
        <f t="shared" si="22"/>
        <v>0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ht="15.75" thickBot="1" x14ac:dyDescent="0.3">
      <c r="B30" s="62" t="s">
        <v>17</v>
      </c>
      <c r="C30" s="127">
        <f>SUM(C25:C29)</f>
        <v>5117</v>
      </c>
      <c r="D30" s="128">
        <f t="shared" ref="D30:L30" si="23">SUM(D25:D29)</f>
        <v>5246</v>
      </c>
      <c r="E30" s="127">
        <f t="shared" si="23"/>
        <v>5692</v>
      </c>
      <c r="F30" s="128">
        <f t="shared" si="23"/>
        <v>6255</v>
      </c>
      <c r="G30" s="127">
        <f t="shared" si="23"/>
        <v>6792</v>
      </c>
      <c r="H30" s="128">
        <f t="shared" si="23"/>
        <v>7168</v>
      </c>
      <c r="I30" s="127">
        <f t="shared" si="23"/>
        <v>7538</v>
      </c>
      <c r="J30" s="128">
        <f t="shared" si="23"/>
        <v>7878</v>
      </c>
      <c r="K30" s="127">
        <f t="shared" si="23"/>
        <v>8191</v>
      </c>
      <c r="L30" s="128">
        <f t="shared" si="23"/>
        <v>8555</v>
      </c>
      <c r="M30" s="11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0</v>
      </c>
      <c r="V30" s="3">
        <f t="shared" si="24"/>
        <v>0</v>
      </c>
      <c r="W30" s="3">
        <f t="shared" si="24"/>
        <v>0</v>
      </c>
      <c r="X30" s="3">
        <f t="shared" si="24"/>
        <v>0</v>
      </c>
      <c r="Y30" s="3">
        <f t="shared" si="24"/>
        <v>0</v>
      </c>
      <c r="Z30" s="3">
        <f t="shared" si="24"/>
        <v>0</v>
      </c>
      <c r="AA30" s="3">
        <f t="shared" si="24"/>
        <v>0</v>
      </c>
      <c r="AB30" s="3">
        <f t="shared" si="24"/>
        <v>0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19" t="s">
        <v>54</v>
      </c>
      <c r="C31" s="12">
        <f>MAX(+'Round 5'!C53,50000)</f>
        <v>58433.601418486709</v>
      </c>
      <c r="D31" s="21">
        <f>MAX(+'Round 5'!D53,50000)</f>
        <v>66524.603879913891</v>
      </c>
      <c r="E31" s="12">
        <f>MAX(+'Round 5'!E53,50000)</f>
        <v>70616.789085020355</v>
      </c>
      <c r="F31" s="21">
        <f>MAX(+'Round 5'!F53,50000)</f>
        <v>65974.943739336697</v>
      </c>
      <c r="G31" s="12">
        <f>MAX(+'Round 5'!G53,50000)</f>
        <v>61184.189800705222</v>
      </c>
      <c r="H31" s="21">
        <f>MAX(+'Round 5'!H53,50000)</f>
        <v>58339.863374597611</v>
      </c>
      <c r="I31" s="12">
        <f>MAX(+'Round 5'!I53,50000)</f>
        <v>55175.931433198741</v>
      </c>
      <c r="J31" s="21">
        <f>MAX(+'Round 5'!J53,50000)</f>
        <v>52216.764252087873</v>
      </c>
      <c r="K31" s="12">
        <f>MAX(+'Round 5'!K53,50000)</f>
        <v>50000</v>
      </c>
      <c r="L31" s="21">
        <f>MAX(+'Round 5'!L53,50000)</f>
        <v>50000</v>
      </c>
      <c r="M31" s="9"/>
      <c r="S31" s="3">
        <f>IF(AND(S10=0,S23=0),1,0)</f>
        <v>0</v>
      </c>
      <c r="T31" s="3">
        <f t="shared" ref="T31:AB31" si="25">IF(AND(T10=0,T23=0),1,0)</f>
        <v>0</v>
      </c>
      <c r="U31" s="3">
        <f t="shared" si="25"/>
        <v>0</v>
      </c>
      <c r="V31" s="3">
        <f t="shared" si="25"/>
        <v>0</v>
      </c>
      <c r="W31" s="3">
        <f t="shared" si="25"/>
        <v>0</v>
      </c>
      <c r="X31" s="3">
        <f t="shared" si="25"/>
        <v>0</v>
      </c>
      <c r="Y31" s="3">
        <f t="shared" si="25"/>
        <v>0</v>
      </c>
      <c r="Z31" s="3">
        <f t="shared" si="25"/>
        <v>0</v>
      </c>
      <c r="AA31" s="3">
        <f t="shared" si="25"/>
        <v>0</v>
      </c>
      <c r="AB31" s="3">
        <f t="shared" si="25"/>
        <v>0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19" t="s">
        <v>38</v>
      </c>
      <c r="C32" s="14" t="str">
        <f>IF(C30&gt;C31,"Over","OK")</f>
        <v>OK</v>
      </c>
      <c r="D32" s="23" t="str">
        <f t="shared" ref="D32:L32" si="26">IF(D30&gt;D31,"Over","OK")</f>
        <v>OK</v>
      </c>
      <c r="E32" s="14" t="str">
        <f t="shared" si="26"/>
        <v>OK</v>
      </c>
      <c r="F32" s="23" t="str">
        <f t="shared" si="26"/>
        <v>OK</v>
      </c>
      <c r="G32" s="14" t="str">
        <f t="shared" si="26"/>
        <v>OK</v>
      </c>
      <c r="H32" s="23" t="str">
        <f t="shared" si="26"/>
        <v>OK</v>
      </c>
      <c r="I32" s="14" t="str">
        <f t="shared" si="26"/>
        <v>OK</v>
      </c>
      <c r="J32" s="23" t="str">
        <f t="shared" si="26"/>
        <v>OK</v>
      </c>
      <c r="K32" s="14" t="str">
        <f t="shared" si="26"/>
        <v>OK</v>
      </c>
      <c r="L32" s="23" t="str">
        <f t="shared" si="26"/>
        <v>OK</v>
      </c>
      <c r="M32" s="76">
        <f>COUNTIF(C33:L33,"Recheck")</f>
        <v>10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4" t="s">
        <v>39</v>
      </c>
      <c r="C33" s="38" t="str">
        <f t="shared" ref="C33:L33" si="28">IF(S35=3,"OK","Recheck")</f>
        <v>Recheck</v>
      </c>
      <c r="D33" s="39" t="str">
        <f t="shared" si="28"/>
        <v>Recheck</v>
      </c>
      <c r="E33" s="38" t="str">
        <f t="shared" si="28"/>
        <v>Recheck</v>
      </c>
      <c r="F33" s="39" t="str">
        <f t="shared" si="28"/>
        <v>Recheck</v>
      </c>
      <c r="G33" s="38" t="str">
        <f t="shared" si="28"/>
        <v>Recheck</v>
      </c>
      <c r="H33" s="39" t="str">
        <f t="shared" si="28"/>
        <v>Recheck</v>
      </c>
      <c r="I33" s="38" t="str">
        <f t="shared" si="28"/>
        <v>Recheck</v>
      </c>
      <c r="J33" s="39" t="str">
        <f t="shared" si="28"/>
        <v>Recheck</v>
      </c>
      <c r="K33" s="38" t="str">
        <f t="shared" si="28"/>
        <v>Recheck</v>
      </c>
      <c r="L33" s="39" t="str">
        <f t="shared" si="28"/>
        <v>Recheck</v>
      </c>
      <c r="M33" s="75" t="str">
        <f>IF(M32=0,"","RECHECK")</f>
        <v>RECHECK</v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49" t="s">
        <v>21</v>
      </c>
      <c r="C34" s="16" t="s">
        <v>0</v>
      </c>
      <c r="D34" s="18" t="s">
        <v>1</v>
      </c>
      <c r="E34" s="16" t="s">
        <v>2</v>
      </c>
      <c r="F34" s="18" t="s">
        <v>3</v>
      </c>
      <c r="G34" s="16" t="s">
        <v>4</v>
      </c>
      <c r="H34" s="18" t="s">
        <v>5</v>
      </c>
      <c r="I34" s="16" t="s">
        <v>6</v>
      </c>
      <c r="J34" s="18" t="s">
        <v>7</v>
      </c>
      <c r="K34" s="16" t="s">
        <v>8</v>
      </c>
      <c r="L34" s="18" t="s">
        <v>9</v>
      </c>
      <c r="M34" s="17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2" t="s">
        <v>23</v>
      </c>
      <c r="C35" s="25"/>
      <c r="D35" s="26"/>
      <c r="E35" s="25"/>
      <c r="F35" s="26"/>
      <c r="G35" s="25"/>
      <c r="H35" s="26"/>
      <c r="I35" s="25"/>
      <c r="J35" s="26"/>
      <c r="K35" s="25"/>
      <c r="L35" s="26"/>
      <c r="M35" s="27"/>
      <c r="S35" s="3">
        <f>SUM(S29:S34)</f>
        <v>2</v>
      </c>
      <c r="T35" s="3">
        <f t="shared" ref="T35:AB35" si="31">SUM(T29:T34)</f>
        <v>2</v>
      </c>
      <c r="U35" s="3">
        <f t="shared" si="31"/>
        <v>0</v>
      </c>
      <c r="V35" s="3">
        <f t="shared" si="31"/>
        <v>0</v>
      </c>
      <c r="W35" s="3">
        <f t="shared" si="31"/>
        <v>0</v>
      </c>
      <c r="X35" s="3">
        <f t="shared" si="31"/>
        <v>0</v>
      </c>
      <c r="Y35" s="3">
        <f t="shared" si="31"/>
        <v>0</v>
      </c>
      <c r="Z35" s="3">
        <f t="shared" si="31"/>
        <v>0</v>
      </c>
      <c r="AA35" s="3">
        <f t="shared" si="31"/>
        <v>0</v>
      </c>
      <c r="AB35" s="3">
        <f t="shared" si="31"/>
        <v>0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19" t="s">
        <v>10</v>
      </c>
      <c r="C36" s="12">
        <f>IF($M$32=0,C251,0)</f>
        <v>0</v>
      </c>
      <c r="D36" s="21">
        <f t="shared" ref="D36:L36" si="32">IF($M$32=0,D251,0)</f>
        <v>0</v>
      </c>
      <c r="E36" s="12">
        <f t="shared" si="32"/>
        <v>0</v>
      </c>
      <c r="F36" s="21">
        <f t="shared" si="32"/>
        <v>0</v>
      </c>
      <c r="G36" s="12">
        <f t="shared" si="32"/>
        <v>0</v>
      </c>
      <c r="H36" s="21">
        <f t="shared" si="32"/>
        <v>0</v>
      </c>
      <c r="I36" s="12">
        <f t="shared" si="32"/>
        <v>0</v>
      </c>
      <c r="J36" s="21">
        <f t="shared" si="32"/>
        <v>0</v>
      </c>
      <c r="K36" s="12">
        <f t="shared" si="32"/>
        <v>0</v>
      </c>
      <c r="L36" s="21">
        <f t="shared" si="32"/>
        <v>0</v>
      </c>
      <c r="M36" s="11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19" t="s">
        <v>11</v>
      </c>
      <c r="C37" s="12">
        <f t="shared" ref="C37:L38" si="33">IF($M$32=0,C252,0)</f>
        <v>0</v>
      </c>
      <c r="D37" s="21">
        <f t="shared" si="33"/>
        <v>0</v>
      </c>
      <c r="E37" s="12">
        <f t="shared" si="33"/>
        <v>0</v>
      </c>
      <c r="F37" s="21">
        <f t="shared" si="33"/>
        <v>0</v>
      </c>
      <c r="G37" s="12">
        <f t="shared" si="33"/>
        <v>0</v>
      </c>
      <c r="H37" s="21">
        <f t="shared" si="33"/>
        <v>0</v>
      </c>
      <c r="I37" s="12">
        <f t="shared" si="33"/>
        <v>0</v>
      </c>
      <c r="J37" s="21">
        <f t="shared" si="33"/>
        <v>0</v>
      </c>
      <c r="K37" s="12">
        <f t="shared" si="33"/>
        <v>0</v>
      </c>
      <c r="L37" s="21">
        <f t="shared" si="33"/>
        <v>0</v>
      </c>
      <c r="M37" s="11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19" t="s">
        <v>12</v>
      </c>
      <c r="C38" s="12">
        <f t="shared" si="33"/>
        <v>0</v>
      </c>
      <c r="D38" s="21">
        <f t="shared" si="33"/>
        <v>0</v>
      </c>
      <c r="E38" s="12">
        <f t="shared" si="33"/>
        <v>0</v>
      </c>
      <c r="F38" s="21">
        <f t="shared" si="33"/>
        <v>0</v>
      </c>
      <c r="G38" s="12">
        <f t="shared" si="33"/>
        <v>0</v>
      </c>
      <c r="H38" s="21">
        <f t="shared" si="33"/>
        <v>0</v>
      </c>
      <c r="I38" s="12">
        <f t="shared" si="33"/>
        <v>0</v>
      </c>
      <c r="J38" s="21">
        <f t="shared" si="33"/>
        <v>0</v>
      </c>
      <c r="K38" s="12">
        <f t="shared" si="33"/>
        <v>0</v>
      </c>
      <c r="L38" s="21">
        <f t="shared" si="33"/>
        <v>0</v>
      </c>
      <c r="M38" s="11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3" t="s">
        <v>41</v>
      </c>
      <c r="C39" s="34">
        <f>SUM(C36:C38)</f>
        <v>0</v>
      </c>
      <c r="D39" s="35">
        <f t="shared" ref="D39:L39" si="34">SUM(D36:D38)</f>
        <v>0</v>
      </c>
      <c r="E39" s="34">
        <f t="shared" si="34"/>
        <v>0</v>
      </c>
      <c r="F39" s="35">
        <f t="shared" si="34"/>
        <v>0</v>
      </c>
      <c r="G39" s="34">
        <f t="shared" si="34"/>
        <v>0</v>
      </c>
      <c r="H39" s="35">
        <f t="shared" si="34"/>
        <v>0</v>
      </c>
      <c r="I39" s="34">
        <f t="shared" si="34"/>
        <v>0</v>
      </c>
      <c r="J39" s="35">
        <f t="shared" si="34"/>
        <v>0</v>
      </c>
      <c r="K39" s="34">
        <f t="shared" si="34"/>
        <v>0</v>
      </c>
      <c r="L39" s="35">
        <f t="shared" si="34"/>
        <v>0</v>
      </c>
      <c r="M39" s="30">
        <f t="shared" ref="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4" t="s">
        <v>71</v>
      </c>
      <c r="C40" s="59">
        <f>IFERROR(C39/$M39,0)</f>
        <v>0</v>
      </c>
      <c r="D40" s="60">
        <f t="shared" ref="D40:M40" si="36">IFERROR(D39/$M39,0)</f>
        <v>0</v>
      </c>
      <c r="E40" s="59">
        <f t="shared" si="36"/>
        <v>0</v>
      </c>
      <c r="F40" s="60">
        <f t="shared" si="36"/>
        <v>0</v>
      </c>
      <c r="G40" s="59">
        <f t="shared" si="36"/>
        <v>0</v>
      </c>
      <c r="H40" s="60">
        <f t="shared" si="36"/>
        <v>0</v>
      </c>
      <c r="I40" s="59">
        <f t="shared" si="36"/>
        <v>0</v>
      </c>
      <c r="J40" s="60">
        <f t="shared" si="36"/>
        <v>0</v>
      </c>
      <c r="K40" s="59">
        <f t="shared" si="36"/>
        <v>0</v>
      </c>
      <c r="L40" s="60">
        <f t="shared" si="36"/>
        <v>0</v>
      </c>
      <c r="M40" s="61">
        <f t="shared" si="36"/>
        <v>0</v>
      </c>
    </row>
    <row r="41" spans="2:40" x14ac:dyDescent="0.25">
      <c r="B41" s="42" t="s">
        <v>25</v>
      </c>
      <c r="C41" s="25"/>
      <c r="D41" s="26"/>
      <c r="E41" s="25"/>
      <c r="F41" s="26"/>
      <c r="G41" s="25"/>
      <c r="H41" s="26"/>
      <c r="I41" s="25"/>
      <c r="J41" s="26"/>
      <c r="K41" s="25"/>
      <c r="L41" s="26"/>
      <c r="M41" s="27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19" t="s">
        <v>10</v>
      </c>
      <c r="C42" s="12">
        <f t="shared" ref="C42:L42" si="37">+C16-C36</f>
        <v>0</v>
      </c>
      <c r="D42" s="21">
        <f t="shared" si="37"/>
        <v>0</v>
      </c>
      <c r="E42" s="12">
        <f t="shared" si="37"/>
        <v>49.080574038078112</v>
      </c>
      <c r="F42" s="21">
        <f t="shared" si="37"/>
        <v>229.09098909147099</v>
      </c>
      <c r="G42" s="12">
        <f t="shared" si="37"/>
        <v>451.82821349233541</v>
      </c>
      <c r="H42" s="21">
        <f t="shared" si="37"/>
        <v>575.64373830386887</v>
      </c>
      <c r="I42" s="12">
        <f t="shared" si="37"/>
        <v>732.84066228531583</v>
      </c>
      <c r="J42" s="21">
        <f t="shared" si="37"/>
        <v>863.10977644814955</v>
      </c>
      <c r="K42" s="12">
        <f t="shared" si="37"/>
        <v>1005.1114599259492</v>
      </c>
      <c r="L42" s="21">
        <f t="shared" si="37"/>
        <v>1093.294586414833</v>
      </c>
      <c r="M42" s="11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19" t="s">
        <v>11</v>
      </c>
      <c r="C43" s="12">
        <f t="shared" ref="C43:L43" si="38">+C17-C37</f>
        <v>0</v>
      </c>
      <c r="D43" s="21">
        <f t="shared" si="38"/>
        <v>0</v>
      </c>
      <c r="E43" s="12">
        <f t="shared" si="38"/>
        <v>21.138595465222267</v>
      </c>
      <c r="F43" s="21">
        <f t="shared" si="38"/>
        <v>86.782703960893201</v>
      </c>
      <c r="G43" s="12">
        <f t="shared" si="38"/>
        <v>142.61662779415647</v>
      </c>
      <c r="H43" s="21">
        <f t="shared" si="38"/>
        <v>190.66072828165676</v>
      </c>
      <c r="I43" s="12">
        <f t="shared" si="38"/>
        <v>232.41936023919996</v>
      </c>
      <c r="J43" s="21">
        <f t="shared" si="38"/>
        <v>269.0351879302649</v>
      </c>
      <c r="K43" s="12">
        <f t="shared" si="38"/>
        <v>301.39136145872396</v>
      </c>
      <c r="L43" s="21">
        <f t="shared" si="38"/>
        <v>355.95543486988333</v>
      </c>
      <c r="M43" s="11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ht="15.75" thickBot="1" x14ac:dyDescent="0.3">
      <c r="B44" s="19" t="s">
        <v>12</v>
      </c>
      <c r="C44" s="12">
        <f t="shared" ref="C44:L44" si="39">+C18-C38</f>
        <v>29.293985815132999</v>
      </c>
      <c r="D44" s="21">
        <f t="shared" si="39"/>
        <v>61.479963048439117</v>
      </c>
      <c r="E44" s="12">
        <f t="shared" si="39"/>
        <v>147.40434514476328</v>
      </c>
      <c r="F44" s="21">
        <f t="shared" si="39"/>
        <v>202.21103349807112</v>
      </c>
      <c r="G44" s="12">
        <f t="shared" si="39"/>
        <v>246.02215651226732</v>
      </c>
      <c r="H44" s="21">
        <f t="shared" si="39"/>
        <v>278.94210949627995</v>
      </c>
      <c r="I44" s="12">
        <f t="shared" si="39"/>
        <v>306.06071735578951</v>
      </c>
      <c r="J44" s="21">
        <f t="shared" si="39"/>
        <v>335.45573619680874</v>
      </c>
      <c r="K44" s="12">
        <f t="shared" si="39"/>
        <v>358.19485084885315</v>
      </c>
      <c r="L44" s="21">
        <f t="shared" si="39"/>
        <v>392.93510208359481</v>
      </c>
      <c r="M44" s="11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62" t="s">
        <v>26</v>
      </c>
      <c r="C45" s="127">
        <f>SUM(C42:C44)</f>
        <v>29.293985815132999</v>
      </c>
      <c r="D45" s="128">
        <f t="shared" ref="D45:M45" si="40">SUM(D42:D44)</f>
        <v>61.479963048439117</v>
      </c>
      <c r="E45" s="127">
        <f t="shared" si="40"/>
        <v>217.62351464806366</v>
      </c>
      <c r="F45" s="128">
        <f t="shared" si="40"/>
        <v>518.08472655043533</v>
      </c>
      <c r="G45" s="127">
        <f t="shared" si="40"/>
        <v>840.46699779875917</v>
      </c>
      <c r="H45" s="128">
        <f t="shared" si="40"/>
        <v>1045.2465760818056</v>
      </c>
      <c r="I45" s="127">
        <f t="shared" si="40"/>
        <v>1271.3207398803052</v>
      </c>
      <c r="J45" s="128">
        <f t="shared" si="40"/>
        <v>1467.6007005752231</v>
      </c>
      <c r="K45" s="127">
        <f t="shared" si="40"/>
        <v>1664.6976722335262</v>
      </c>
      <c r="L45" s="128">
        <f t="shared" si="40"/>
        <v>1842.185123368311</v>
      </c>
      <c r="M45" s="30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2" t="s">
        <v>24</v>
      </c>
      <c r="C46" s="25"/>
      <c r="D46" s="26"/>
      <c r="E46" s="25"/>
      <c r="F46" s="26"/>
      <c r="G46" s="25"/>
      <c r="H46" s="26"/>
      <c r="I46" s="25"/>
      <c r="J46" s="26"/>
      <c r="K46" s="25"/>
      <c r="L46" s="26"/>
      <c r="M46" s="27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19" t="s">
        <v>10</v>
      </c>
      <c r="C47" s="12">
        <f t="shared" ref="C47:L47" si="41">+C36*C21</f>
        <v>0</v>
      </c>
      <c r="D47" s="21">
        <f t="shared" si="41"/>
        <v>0</v>
      </c>
      <c r="E47" s="12">
        <f t="shared" si="41"/>
        <v>0</v>
      </c>
      <c r="F47" s="21">
        <f t="shared" si="41"/>
        <v>0</v>
      </c>
      <c r="G47" s="12">
        <f t="shared" si="41"/>
        <v>0</v>
      </c>
      <c r="H47" s="21">
        <f t="shared" si="41"/>
        <v>0</v>
      </c>
      <c r="I47" s="12">
        <f t="shared" si="41"/>
        <v>0</v>
      </c>
      <c r="J47" s="21">
        <f t="shared" si="41"/>
        <v>0</v>
      </c>
      <c r="K47" s="12">
        <f t="shared" si="41"/>
        <v>0</v>
      </c>
      <c r="L47" s="21">
        <f t="shared" si="41"/>
        <v>0</v>
      </c>
      <c r="M47" s="11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19" t="s">
        <v>11</v>
      </c>
      <c r="C48" s="12">
        <f t="shared" ref="C48:L48" si="42">+C37*C22</f>
        <v>0</v>
      </c>
      <c r="D48" s="21">
        <f t="shared" si="42"/>
        <v>0</v>
      </c>
      <c r="E48" s="12">
        <f t="shared" si="42"/>
        <v>0</v>
      </c>
      <c r="F48" s="21">
        <f t="shared" si="42"/>
        <v>0</v>
      </c>
      <c r="G48" s="12">
        <f t="shared" si="42"/>
        <v>0</v>
      </c>
      <c r="H48" s="21">
        <f t="shared" si="42"/>
        <v>0</v>
      </c>
      <c r="I48" s="12">
        <f t="shared" si="42"/>
        <v>0</v>
      </c>
      <c r="J48" s="21">
        <f t="shared" si="42"/>
        <v>0</v>
      </c>
      <c r="K48" s="12">
        <f t="shared" si="42"/>
        <v>0</v>
      </c>
      <c r="L48" s="21">
        <f t="shared" si="42"/>
        <v>0</v>
      </c>
      <c r="M48" s="11">
        <f t="shared" ref="M48:M50" si="43">SUM(C48:L48)</f>
        <v>0</v>
      </c>
    </row>
    <row r="49" spans="2:13" ht="15.75" thickBot="1" x14ac:dyDescent="0.3">
      <c r="B49" s="19" t="s">
        <v>12</v>
      </c>
      <c r="C49" s="12">
        <f t="shared" ref="C49:L49" si="44">+C38*C23</f>
        <v>0</v>
      </c>
      <c r="D49" s="21">
        <f t="shared" si="44"/>
        <v>0</v>
      </c>
      <c r="E49" s="12">
        <f t="shared" si="44"/>
        <v>0</v>
      </c>
      <c r="F49" s="21">
        <f t="shared" si="44"/>
        <v>0</v>
      </c>
      <c r="G49" s="12">
        <f t="shared" si="44"/>
        <v>0</v>
      </c>
      <c r="H49" s="21">
        <f t="shared" si="44"/>
        <v>0</v>
      </c>
      <c r="I49" s="12">
        <f t="shared" si="44"/>
        <v>0</v>
      </c>
      <c r="J49" s="21">
        <f t="shared" si="44"/>
        <v>0</v>
      </c>
      <c r="K49" s="12">
        <f t="shared" si="44"/>
        <v>0</v>
      </c>
      <c r="L49" s="21">
        <f t="shared" si="44"/>
        <v>0</v>
      </c>
      <c r="M49" s="11">
        <f t="shared" si="43"/>
        <v>0</v>
      </c>
    </row>
    <row r="50" spans="2:13" ht="15.75" thickBot="1" x14ac:dyDescent="0.3">
      <c r="B50" s="62" t="s">
        <v>27</v>
      </c>
      <c r="C50" s="127">
        <f>SUM(C47:C49)</f>
        <v>0</v>
      </c>
      <c r="D50" s="128">
        <f t="shared" ref="D50:L50" si="45">SUM(D47:D49)</f>
        <v>0</v>
      </c>
      <c r="E50" s="127">
        <f t="shared" si="45"/>
        <v>0</v>
      </c>
      <c r="F50" s="128">
        <f t="shared" si="45"/>
        <v>0</v>
      </c>
      <c r="G50" s="127">
        <f t="shared" si="45"/>
        <v>0</v>
      </c>
      <c r="H50" s="128">
        <f t="shared" si="45"/>
        <v>0</v>
      </c>
      <c r="I50" s="127">
        <f t="shared" si="45"/>
        <v>0</v>
      </c>
      <c r="J50" s="128">
        <f t="shared" si="45"/>
        <v>0</v>
      </c>
      <c r="K50" s="127">
        <f t="shared" si="45"/>
        <v>0</v>
      </c>
      <c r="L50" s="128">
        <f t="shared" si="45"/>
        <v>0</v>
      </c>
      <c r="M50" s="129">
        <f t="shared" si="43"/>
        <v>0</v>
      </c>
    </row>
    <row r="51" spans="2:13" ht="15.75" thickBot="1" x14ac:dyDescent="0.3">
      <c r="B51" s="62" t="s">
        <v>72</v>
      </c>
      <c r="C51" s="135">
        <f>IFERROR(C50/$M50,0)</f>
        <v>0</v>
      </c>
      <c r="D51" s="136">
        <f t="shared" ref="D51:M51" si="46">IFERROR(D50/$M50,0)</f>
        <v>0</v>
      </c>
      <c r="E51" s="135">
        <f t="shared" si="46"/>
        <v>0</v>
      </c>
      <c r="F51" s="136">
        <f t="shared" si="46"/>
        <v>0</v>
      </c>
      <c r="G51" s="135">
        <f t="shared" si="46"/>
        <v>0</v>
      </c>
      <c r="H51" s="136">
        <f t="shared" si="46"/>
        <v>0</v>
      </c>
      <c r="I51" s="135">
        <f t="shared" si="46"/>
        <v>0</v>
      </c>
      <c r="J51" s="136">
        <f t="shared" si="46"/>
        <v>0</v>
      </c>
      <c r="K51" s="135">
        <f t="shared" si="46"/>
        <v>0</v>
      </c>
      <c r="L51" s="136">
        <f t="shared" si="46"/>
        <v>0</v>
      </c>
      <c r="M51" s="137">
        <f t="shared" si="46"/>
        <v>0</v>
      </c>
    </row>
    <row r="52" spans="2:13" x14ac:dyDescent="0.25">
      <c r="B52" s="44" t="s">
        <v>28</v>
      </c>
      <c r="C52" s="12">
        <f t="shared" ref="C52:L52" si="47">+C50-C30</f>
        <v>-5117</v>
      </c>
      <c r="D52" s="21">
        <f t="shared" si="47"/>
        <v>-5246</v>
      </c>
      <c r="E52" s="12">
        <f t="shared" si="47"/>
        <v>-5692</v>
      </c>
      <c r="F52" s="21">
        <f t="shared" si="47"/>
        <v>-6255</v>
      </c>
      <c r="G52" s="12">
        <f t="shared" si="47"/>
        <v>-6792</v>
      </c>
      <c r="H52" s="21">
        <f t="shared" si="47"/>
        <v>-7168</v>
      </c>
      <c r="I52" s="12">
        <f t="shared" si="47"/>
        <v>-7538</v>
      </c>
      <c r="J52" s="21">
        <f t="shared" si="47"/>
        <v>-7878</v>
      </c>
      <c r="K52" s="12">
        <f t="shared" si="47"/>
        <v>-8191</v>
      </c>
      <c r="L52" s="21">
        <f t="shared" si="47"/>
        <v>-8555</v>
      </c>
      <c r="M52" s="11">
        <f>SUM(C52:L52)</f>
        <v>-68432</v>
      </c>
    </row>
    <row r="53" spans="2:13" ht="15.75" thickBot="1" x14ac:dyDescent="0.3">
      <c r="B53" s="45" t="s">
        <v>29</v>
      </c>
      <c r="C53" s="12">
        <f>+C52+'Round 5'!C53</f>
        <v>53316.601418486709</v>
      </c>
      <c r="D53" s="21">
        <f>+D52+'Round 5'!D53</f>
        <v>61278.603879913891</v>
      </c>
      <c r="E53" s="12">
        <f>+E52+'Round 5'!E53</f>
        <v>64924.789085020355</v>
      </c>
      <c r="F53" s="21">
        <f>+F52+'Round 5'!F53</f>
        <v>59719.943739336697</v>
      </c>
      <c r="G53" s="12">
        <f>+G52+'Round 5'!G53</f>
        <v>54392.189800705222</v>
      </c>
      <c r="H53" s="21">
        <f>+H52+'Round 5'!H53</f>
        <v>51171.863374597611</v>
      </c>
      <c r="I53" s="12">
        <f>+I52+'Round 5'!I53</f>
        <v>47637.931433198741</v>
      </c>
      <c r="J53" s="21">
        <f>+J52+'Round 5'!J53</f>
        <v>44338.764252087873</v>
      </c>
      <c r="K53" s="12">
        <f>+K52+'Round 5'!K53</f>
        <v>41059.259733355779</v>
      </c>
      <c r="L53" s="21">
        <f>+L52+'Round 5'!L53</f>
        <v>38838.461879730778</v>
      </c>
      <c r="M53" s="11">
        <f>SUM(C53:L53)</f>
        <v>516678.4085964337</v>
      </c>
    </row>
    <row r="54" spans="2:13" ht="15.75" thickBot="1" x14ac:dyDescent="0.3">
      <c r="B54" s="62" t="s">
        <v>30</v>
      </c>
      <c r="C54" s="133">
        <f t="shared" ref="C54:L54" si="48">_xlfn.RANK.EQ(C53,$C53:$L53)</f>
        <v>5</v>
      </c>
      <c r="D54" s="132">
        <f t="shared" si="48"/>
        <v>2</v>
      </c>
      <c r="E54" s="133">
        <f t="shared" si="48"/>
        <v>1</v>
      </c>
      <c r="F54" s="132">
        <f t="shared" si="48"/>
        <v>3</v>
      </c>
      <c r="G54" s="133">
        <f t="shared" si="48"/>
        <v>4</v>
      </c>
      <c r="H54" s="132">
        <f t="shared" si="48"/>
        <v>6</v>
      </c>
      <c r="I54" s="133">
        <f t="shared" si="48"/>
        <v>7</v>
      </c>
      <c r="J54" s="132">
        <f t="shared" si="48"/>
        <v>8</v>
      </c>
      <c r="K54" s="133">
        <f t="shared" si="48"/>
        <v>9</v>
      </c>
      <c r="L54" s="132">
        <f t="shared" si="48"/>
        <v>10</v>
      </c>
      <c r="M54" s="15"/>
    </row>
    <row r="55" spans="2:13" ht="19.5" thickBot="1" x14ac:dyDescent="0.3">
      <c r="B55" s="41" t="s">
        <v>21</v>
      </c>
      <c r="C55" s="16" t="s">
        <v>0</v>
      </c>
      <c r="D55" s="18" t="s">
        <v>1</v>
      </c>
      <c r="E55" s="16" t="s">
        <v>2</v>
      </c>
      <c r="F55" s="18" t="s">
        <v>3</v>
      </c>
      <c r="G55" s="16" t="s">
        <v>4</v>
      </c>
      <c r="H55" s="18" t="s">
        <v>5</v>
      </c>
      <c r="I55" s="16" t="s">
        <v>6</v>
      </c>
      <c r="J55" s="18" t="s">
        <v>7</v>
      </c>
      <c r="K55" s="16" t="s">
        <v>8</v>
      </c>
      <c r="L55" s="18" t="s">
        <v>9</v>
      </c>
      <c r="M55" s="17" t="s">
        <v>20</v>
      </c>
    </row>
    <row r="59" spans="2:13" s="3" customForma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 s="3" customFormat="1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 s="3" customFormat="1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3" customForma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 s="3" customFormat="1" x14ac:dyDescent="0.25">
      <c r="B63" s="6"/>
      <c r="C63" s="6">
        <v>1</v>
      </c>
      <c r="D63" s="6">
        <f>+C63+1</f>
        <v>2</v>
      </c>
      <c r="E63" s="6">
        <f t="shared" ref="E63:L63" si="49">+D63+1</f>
        <v>3</v>
      </c>
      <c r="F63" s="6">
        <f t="shared" si="49"/>
        <v>4</v>
      </c>
      <c r="G63" s="6">
        <f t="shared" si="49"/>
        <v>5</v>
      </c>
      <c r="H63" s="6">
        <f t="shared" si="49"/>
        <v>6</v>
      </c>
      <c r="I63" s="6">
        <f t="shared" si="49"/>
        <v>7</v>
      </c>
      <c r="J63" s="6">
        <f t="shared" si="49"/>
        <v>8</v>
      </c>
      <c r="K63" s="6">
        <f t="shared" si="49"/>
        <v>9</v>
      </c>
      <c r="L63" s="6">
        <f t="shared" si="49"/>
        <v>10</v>
      </c>
      <c r="M63" s="6"/>
    </row>
    <row r="64" spans="2:13" s="3" customForma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 s="3" customForma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 s="3" customForma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 s="3" customFormat="1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s="3" customForma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 s="3" customForma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 s="3" customFormat="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 s="3" customFormat="1" x14ac:dyDescent="0.25">
      <c r="B71" s="6"/>
      <c r="C71" s="6">
        <f>+C21</f>
        <v>0</v>
      </c>
      <c r="D71" s="6">
        <f t="shared" ref="D71:L71" si="50">+D21</f>
        <v>0</v>
      </c>
      <c r="E71" s="6">
        <f t="shared" si="50"/>
        <v>0</v>
      </c>
      <c r="F71" s="6">
        <f t="shared" si="50"/>
        <v>0</v>
      </c>
      <c r="G71" s="6">
        <f t="shared" si="50"/>
        <v>0</v>
      </c>
      <c r="H71" s="6">
        <f t="shared" si="50"/>
        <v>0</v>
      </c>
      <c r="I71" s="6">
        <f t="shared" si="50"/>
        <v>0</v>
      </c>
      <c r="J71" s="6">
        <f t="shared" si="50"/>
        <v>0</v>
      </c>
      <c r="K71" s="6">
        <f t="shared" si="50"/>
        <v>0</v>
      </c>
      <c r="L71" s="6">
        <f t="shared" si="50"/>
        <v>0</v>
      </c>
      <c r="M71" s="6"/>
    </row>
    <row r="72" spans="2:13" s="3" customFormat="1" x14ac:dyDescent="0.25">
      <c r="B72" s="6"/>
      <c r="C72" s="51" t="str">
        <f>IF(C71&lt;&gt;0,$M21/C71,"")</f>
        <v/>
      </c>
      <c r="D72" s="51" t="str">
        <f t="shared" ref="D72:L72" si="51">IF(D71&lt;&gt;0,$M21/D71,"")</f>
        <v/>
      </c>
      <c r="E72" s="51" t="str">
        <f t="shared" si="51"/>
        <v/>
      </c>
      <c r="F72" s="51" t="str">
        <f t="shared" si="51"/>
        <v/>
      </c>
      <c r="G72" s="51" t="str">
        <f t="shared" si="51"/>
        <v/>
      </c>
      <c r="H72" s="51" t="str">
        <f t="shared" si="51"/>
        <v/>
      </c>
      <c r="I72" s="51" t="str">
        <f t="shared" si="51"/>
        <v/>
      </c>
      <c r="J72" s="51" t="str">
        <f t="shared" si="51"/>
        <v/>
      </c>
      <c r="K72" s="51" t="str">
        <f t="shared" si="51"/>
        <v/>
      </c>
      <c r="L72" s="51" t="str">
        <f t="shared" si="51"/>
        <v/>
      </c>
      <c r="M72" s="6"/>
    </row>
    <row r="73" spans="2:13" s="3" customFormat="1" x14ac:dyDescent="0.25">
      <c r="B73" s="6"/>
      <c r="C73" s="51" t="str">
        <f>IFERROR(C72^1.5,"")</f>
        <v/>
      </c>
      <c r="D73" s="51" t="str">
        <f t="shared" ref="D73:L73" si="52">IFERROR(D72^1.5,"")</f>
        <v/>
      </c>
      <c r="E73" s="51" t="str">
        <f t="shared" si="52"/>
        <v/>
      </c>
      <c r="F73" s="51" t="str">
        <f t="shared" si="52"/>
        <v/>
      </c>
      <c r="G73" s="51" t="str">
        <f t="shared" si="52"/>
        <v/>
      </c>
      <c r="H73" s="51" t="str">
        <f t="shared" si="52"/>
        <v/>
      </c>
      <c r="I73" s="51" t="str">
        <f t="shared" si="52"/>
        <v/>
      </c>
      <c r="J73" s="51" t="str">
        <f t="shared" si="52"/>
        <v/>
      </c>
      <c r="K73" s="51" t="str">
        <f t="shared" si="52"/>
        <v/>
      </c>
      <c r="L73" s="51" t="str">
        <f t="shared" si="52"/>
        <v/>
      </c>
      <c r="M73" s="52">
        <f>SUM(C73:L73)</f>
        <v>0</v>
      </c>
    </row>
    <row r="74" spans="2:13" s="3" customFormat="1" x14ac:dyDescent="0.25">
      <c r="B74" s="6"/>
      <c r="C74" s="52" t="str">
        <f>IF(C73&lt;&gt;"",C73/$M73,"")</f>
        <v/>
      </c>
      <c r="D74" s="52" t="str">
        <f t="shared" ref="D74:L74" si="53">IF(D73&lt;&gt;"",D73/$M73,"")</f>
        <v/>
      </c>
      <c r="E74" s="52" t="str">
        <f t="shared" si="53"/>
        <v/>
      </c>
      <c r="F74" s="52" t="str">
        <f t="shared" si="53"/>
        <v/>
      </c>
      <c r="G74" s="52" t="str">
        <f t="shared" si="53"/>
        <v/>
      </c>
      <c r="H74" s="52" t="str">
        <f t="shared" si="53"/>
        <v/>
      </c>
      <c r="I74" s="52" t="str">
        <f t="shared" si="53"/>
        <v/>
      </c>
      <c r="J74" s="52" t="str">
        <f t="shared" si="53"/>
        <v/>
      </c>
      <c r="K74" s="52" t="str">
        <f t="shared" si="53"/>
        <v/>
      </c>
      <c r="L74" s="52" t="str">
        <f t="shared" si="53"/>
        <v/>
      </c>
      <c r="M74" s="52">
        <f>SUM(C74:L74)</f>
        <v>0</v>
      </c>
    </row>
    <row r="75" spans="2:13" s="3" customFormat="1" x14ac:dyDescent="0.25">
      <c r="B75" s="6"/>
      <c r="C75" s="53">
        <f t="shared" ref="C75:L75" si="54">IFERROR(C74*$M36,0)</f>
        <v>0</v>
      </c>
      <c r="D75" s="53">
        <f t="shared" si="54"/>
        <v>0</v>
      </c>
      <c r="E75" s="53">
        <f t="shared" si="54"/>
        <v>0</v>
      </c>
      <c r="F75" s="53">
        <f t="shared" si="54"/>
        <v>0</v>
      </c>
      <c r="G75" s="53">
        <f t="shared" si="54"/>
        <v>0</v>
      </c>
      <c r="H75" s="53">
        <f t="shared" si="54"/>
        <v>0</v>
      </c>
      <c r="I75" s="53">
        <f t="shared" si="54"/>
        <v>0</v>
      </c>
      <c r="J75" s="53">
        <f t="shared" si="54"/>
        <v>0</v>
      </c>
      <c r="K75" s="53">
        <f t="shared" si="54"/>
        <v>0</v>
      </c>
      <c r="L75" s="53">
        <f t="shared" si="54"/>
        <v>0</v>
      </c>
      <c r="M75" s="52">
        <f t="shared" ref="M75:M76" si="55">SUM(C75:L75)</f>
        <v>0</v>
      </c>
    </row>
    <row r="76" spans="2:13" s="3" customFormat="1" x14ac:dyDescent="0.25">
      <c r="B76" s="6"/>
      <c r="C76" s="53">
        <f>ROUND(C75,0)</f>
        <v>0</v>
      </c>
      <c r="D76" s="53">
        <f t="shared" ref="D76:L76" si="56">ROUND(D75,0)</f>
        <v>0</v>
      </c>
      <c r="E76" s="53">
        <f t="shared" si="56"/>
        <v>0</v>
      </c>
      <c r="F76" s="53">
        <f t="shared" si="56"/>
        <v>0</v>
      </c>
      <c r="G76" s="53">
        <f t="shared" si="56"/>
        <v>0</v>
      </c>
      <c r="H76" s="53">
        <f t="shared" si="56"/>
        <v>0</v>
      </c>
      <c r="I76" s="53">
        <f t="shared" si="56"/>
        <v>0</v>
      </c>
      <c r="J76" s="53">
        <f t="shared" si="56"/>
        <v>0</v>
      </c>
      <c r="K76" s="53">
        <f t="shared" si="56"/>
        <v>0</v>
      </c>
      <c r="L76" s="53">
        <f t="shared" si="56"/>
        <v>0</v>
      </c>
      <c r="M76" s="52">
        <f t="shared" si="55"/>
        <v>0</v>
      </c>
    </row>
    <row r="77" spans="2:13" s="3" customForma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 s="3" customFormat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 s="3" customFormat="1" x14ac:dyDescent="0.25">
      <c r="B79" s="6"/>
      <c r="C79" s="6">
        <f>+C22</f>
        <v>0</v>
      </c>
      <c r="D79" s="6">
        <f t="shared" ref="D79:L79" si="57">+D22</f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/>
    </row>
    <row r="80" spans="2:13" s="3" customFormat="1" x14ac:dyDescent="0.25">
      <c r="B80" s="6"/>
      <c r="C80" s="51" t="str">
        <f>IF(C79&lt;&gt;0,$M22/C79,"")</f>
        <v/>
      </c>
      <c r="D80" s="51" t="str">
        <f t="shared" ref="D80:L80" si="58">IF(D79&lt;&gt;0,$M22/D79,"")</f>
        <v/>
      </c>
      <c r="E80" s="51" t="str">
        <f t="shared" si="58"/>
        <v/>
      </c>
      <c r="F80" s="51" t="str">
        <f t="shared" si="58"/>
        <v/>
      </c>
      <c r="G80" s="51" t="str">
        <f t="shared" si="58"/>
        <v/>
      </c>
      <c r="H80" s="51" t="str">
        <f t="shared" si="58"/>
        <v/>
      </c>
      <c r="I80" s="51" t="str">
        <f t="shared" si="58"/>
        <v/>
      </c>
      <c r="J80" s="51" t="str">
        <f t="shared" si="58"/>
        <v/>
      </c>
      <c r="K80" s="51" t="str">
        <f t="shared" si="58"/>
        <v/>
      </c>
      <c r="L80" s="51" t="str">
        <f t="shared" si="58"/>
        <v/>
      </c>
      <c r="M80" s="6"/>
    </row>
    <row r="81" spans="2:13" s="3" customFormat="1" x14ac:dyDescent="0.25">
      <c r="B81" s="6"/>
      <c r="C81" s="51" t="str">
        <f>IFERROR(C80^1.1,"")</f>
        <v/>
      </c>
      <c r="D81" s="51" t="str">
        <f t="shared" ref="D81:L81" si="59">IFERROR(D80^1.1,"")</f>
        <v/>
      </c>
      <c r="E81" s="51" t="str">
        <f t="shared" si="59"/>
        <v/>
      </c>
      <c r="F81" s="51" t="str">
        <f t="shared" si="59"/>
        <v/>
      </c>
      <c r="G81" s="51" t="str">
        <f t="shared" si="59"/>
        <v/>
      </c>
      <c r="H81" s="51" t="str">
        <f t="shared" si="59"/>
        <v/>
      </c>
      <c r="I81" s="51" t="str">
        <f t="shared" si="59"/>
        <v/>
      </c>
      <c r="J81" s="51" t="str">
        <f t="shared" si="59"/>
        <v/>
      </c>
      <c r="K81" s="51" t="str">
        <f t="shared" si="59"/>
        <v/>
      </c>
      <c r="L81" s="51" t="str">
        <f t="shared" si="59"/>
        <v/>
      </c>
      <c r="M81" s="52">
        <f>SUM(C81:L81)</f>
        <v>0</v>
      </c>
    </row>
    <row r="82" spans="2:13" s="3" customFormat="1" x14ac:dyDescent="0.25">
      <c r="B82" s="6"/>
      <c r="C82" s="52" t="str">
        <f>IF(C81&lt;&gt;"",C81/$M81,"")</f>
        <v/>
      </c>
      <c r="D82" s="52" t="str">
        <f t="shared" ref="D82:L82" si="60">IF(D81&lt;&gt;"",D81/$M81,"")</f>
        <v/>
      </c>
      <c r="E82" s="52" t="str">
        <f t="shared" si="60"/>
        <v/>
      </c>
      <c r="F82" s="52" t="str">
        <f t="shared" si="60"/>
        <v/>
      </c>
      <c r="G82" s="52" t="str">
        <f t="shared" si="60"/>
        <v/>
      </c>
      <c r="H82" s="52" t="str">
        <f t="shared" si="60"/>
        <v/>
      </c>
      <c r="I82" s="52" t="str">
        <f t="shared" si="60"/>
        <v/>
      </c>
      <c r="J82" s="52" t="str">
        <f t="shared" si="60"/>
        <v/>
      </c>
      <c r="K82" s="52" t="str">
        <f t="shared" si="60"/>
        <v/>
      </c>
      <c r="L82" s="52" t="str">
        <f t="shared" si="60"/>
        <v/>
      </c>
      <c r="M82" s="52">
        <f>SUM(C82:L82)</f>
        <v>0</v>
      </c>
    </row>
    <row r="83" spans="2:13" s="3" customFormat="1" x14ac:dyDescent="0.25">
      <c r="B83" s="6"/>
      <c r="C83" s="53">
        <f t="shared" ref="C83:L83" si="61">IFERROR(C82*$M37,0)</f>
        <v>0</v>
      </c>
      <c r="D83" s="53">
        <f t="shared" si="61"/>
        <v>0</v>
      </c>
      <c r="E83" s="53">
        <f t="shared" si="61"/>
        <v>0</v>
      </c>
      <c r="F83" s="53">
        <f t="shared" si="61"/>
        <v>0</v>
      </c>
      <c r="G83" s="53">
        <f t="shared" si="61"/>
        <v>0</v>
      </c>
      <c r="H83" s="53">
        <f t="shared" si="61"/>
        <v>0</v>
      </c>
      <c r="I83" s="53">
        <f t="shared" si="61"/>
        <v>0</v>
      </c>
      <c r="J83" s="53">
        <f t="shared" si="61"/>
        <v>0</v>
      </c>
      <c r="K83" s="53">
        <f t="shared" si="61"/>
        <v>0</v>
      </c>
      <c r="L83" s="53">
        <f t="shared" si="61"/>
        <v>0</v>
      </c>
      <c r="M83" s="52">
        <f t="shared" ref="M83:M84" si="62">SUM(C83:L83)</f>
        <v>0</v>
      </c>
    </row>
    <row r="84" spans="2:13" s="3" customFormat="1" x14ac:dyDescent="0.25">
      <c r="B84" s="6"/>
      <c r="C84" s="53">
        <f>ROUND(C83,0)</f>
        <v>0</v>
      </c>
      <c r="D84" s="53">
        <f t="shared" ref="D84:L84" si="63">ROUND(D83,0)</f>
        <v>0</v>
      </c>
      <c r="E84" s="53">
        <f t="shared" si="63"/>
        <v>0</v>
      </c>
      <c r="F84" s="53">
        <f t="shared" si="63"/>
        <v>0</v>
      </c>
      <c r="G84" s="53">
        <f t="shared" si="63"/>
        <v>0</v>
      </c>
      <c r="H84" s="53">
        <f t="shared" si="63"/>
        <v>0</v>
      </c>
      <c r="I84" s="53">
        <f t="shared" si="63"/>
        <v>0</v>
      </c>
      <c r="J84" s="53">
        <f t="shared" si="63"/>
        <v>0</v>
      </c>
      <c r="K84" s="53">
        <f t="shared" si="63"/>
        <v>0</v>
      </c>
      <c r="L84" s="53">
        <f t="shared" si="63"/>
        <v>0</v>
      </c>
      <c r="M84" s="52">
        <f t="shared" si="62"/>
        <v>0</v>
      </c>
    </row>
    <row r="85" spans="2:13" s="3" customFormat="1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 s="3" customFormat="1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 s="3" customFormat="1" x14ac:dyDescent="0.25">
      <c r="B87" s="6"/>
      <c r="C87" s="6">
        <f>+C23</f>
        <v>0</v>
      </c>
      <c r="D87" s="6">
        <f t="shared" ref="D87:L87" si="64">+D23</f>
        <v>0</v>
      </c>
      <c r="E87" s="6">
        <f t="shared" si="64"/>
        <v>0</v>
      </c>
      <c r="F87" s="6">
        <f t="shared" si="64"/>
        <v>0</v>
      </c>
      <c r="G87" s="6">
        <f t="shared" si="64"/>
        <v>0</v>
      </c>
      <c r="H87" s="6">
        <f t="shared" si="64"/>
        <v>0</v>
      </c>
      <c r="I87" s="6">
        <f t="shared" si="64"/>
        <v>0</v>
      </c>
      <c r="J87" s="6">
        <f t="shared" si="64"/>
        <v>0</v>
      </c>
      <c r="K87" s="6">
        <f t="shared" si="64"/>
        <v>0</v>
      </c>
      <c r="L87" s="6">
        <f t="shared" si="64"/>
        <v>0</v>
      </c>
      <c r="M87" s="6"/>
    </row>
    <row r="88" spans="2:13" s="3" customFormat="1" x14ac:dyDescent="0.25">
      <c r="B88" s="6"/>
      <c r="C88" s="51" t="str">
        <f>IF(C87&lt;&gt;0,$M23/C87,"")</f>
        <v/>
      </c>
      <c r="D88" s="51" t="str">
        <f t="shared" ref="D88:L88" si="65">IF(D87&lt;&gt;0,$M23/D87,"")</f>
        <v/>
      </c>
      <c r="E88" s="51" t="str">
        <f t="shared" si="65"/>
        <v/>
      </c>
      <c r="F88" s="51" t="str">
        <f t="shared" si="65"/>
        <v/>
      </c>
      <c r="G88" s="51" t="str">
        <f t="shared" si="65"/>
        <v/>
      </c>
      <c r="H88" s="51" t="str">
        <f t="shared" si="65"/>
        <v/>
      </c>
      <c r="I88" s="51" t="str">
        <f t="shared" si="65"/>
        <v/>
      </c>
      <c r="J88" s="51" t="str">
        <f t="shared" si="65"/>
        <v/>
      </c>
      <c r="K88" s="51" t="str">
        <f t="shared" si="65"/>
        <v/>
      </c>
      <c r="L88" s="51" t="str">
        <f t="shared" si="65"/>
        <v/>
      </c>
      <c r="M88" s="6"/>
    </row>
    <row r="89" spans="2:13" s="3" customFormat="1" x14ac:dyDescent="0.25">
      <c r="B89" s="6"/>
      <c r="C89" s="51" t="str">
        <f>IFERROR(C88^0.6,"")</f>
        <v/>
      </c>
      <c r="D89" s="51" t="str">
        <f t="shared" ref="D89:L89" si="66">IFERROR(D88^0.6,"")</f>
        <v/>
      </c>
      <c r="E89" s="51" t="str">
        <f t="shared" si="66"/>
        <v/>
      </c>
      <c r="F89" s="51" t="str">
        <f t="shared" si="66"/>
        <v/>
      </c>
      <c r="G89" s="51" t="str">
        <f t="shared" si="66"/>
        <v/>
      </c>
      <c r="H89" s="51" t="str">
        <f t="shared" si="66"/>
        <v/>
      </c>
      <c r="I89" s="51" t="str">
        <f t="shared" si="66"/>
        <v/>
      </c>
      <c r="J89" s="51" t="str">
        <f t="shared" si="66"/>
        <v/>
      </c>
      <c r="K89" s="51" t="str">
        <f t="shared" si="66"/>
        <v/>
      </c>
      <c r="L89" s="51" t="str">
        <f t="shared" si="66"/>
        <v/>
      </c>
      <c r="M89" s="52">
        <f>SUM(C89:L89)</f>
        <v>0</v>
      </c>
    </row>
    <row r="90" spans="2:13" s="3" customFormat="1" x14ac:dyDescent="0.25">
      <c r="B90" s="6"/>
      <c r="C90" s="52" t="str">
        <f>IF(C89&lt;&gt;"",C89/$M89,"")</f>
        <v/>
      </c>
      <c r="D90" s="52" t="str">
        <f t="shared" ref="D90:L90" si="67">IF(D89&lt;&gt;"",D89/$M89,"")</f>
        <v/>
      </c>
      <c r="E90" s="52" t="str">
        <f t="shared" si="67"/>
        <v/>
      </c>
      <c r="F90" s="52" t="str">
        <f t="shared" si="67"/>
        <v/>
      </c>
      <c r="G90" s="52" t="str">
        <f t="shared" si="67"/>
        <v/>
      </c>
      <c r="H90" s="52" t="str">
        <f t="shared" si="67"/>
        <v/>
      </c>
      <c r="I90" s="52" t="str">
        <f t="shared" si="67"/>
        <v/>
      </c>
      <c r="J90" s="52" t="str">
        <f t="shared" si="67"/>
        <v/>
      </c>
      <c r="K90" s="52" t="str">
        <f t="shared" si="67"/>
        <v/>
      </c>
      <c r="L90" s="52" t="str">
        <f t="shared" si="67"/>
        <v/>
      </c>
      <c r="M90" s="52">
        <f>SUM(C90:L90)</f>
        <v>0</v>
      </c>
    </row>
    <row r="91" spans="2:13" s="3" customFormat="1" x14ac:dyDescent="0.25">
      <c r="B91" s="6"/>
      <c r="C91" s="53">
        <f t="shared" ref="C91:L91" si="68">IFERROR(C90*$M38,0)</f>
        <v>0</v>
      </c>
      <c r="D91" s="53">
        <f t="shared" si="68"/>
        <v>0</v>
      </c>
      <c r="E91" s="53">
        <f t="shared" si="68"/>
        <v>0</v>
      </c>
      <c r="F91" s="53">
        <f t="shared" si="68"/>
        <v>0</v>
      </c>
      <c r="G91" s="53">
        <f t="shared" si="68"/>
        <v>0</v>
      </c>
      <c r="H91" s="53">
        <f t="shared" si="68"/>
        <v>0</v>
      </c>
      <c r="I91" s="53">
        <f t="shared" si="68"/>
        <v>0</v>
      </c>
      <c r="J91" s="53">
        <f t="shared" si="68"/>
        <v>0</v>
      </c>
      <c r="K91" s="53">
        <f t="shared" si="68"/>
        <v>0</v>
      </c>
      <c r="L91" s="53">
        <f t="shared" si="68"/>
        <v>0</v>
      </c>
      <c r="M91" s="52">
        <f t="shared" ref="M91:M92" si="69">SUM(C91:L91)</f>
        <v>0</v>
      </c>
    </row>
    <row r="92" spans="2:13" s="3" customFormat="1" x14ac:dyDescent="0.25">
      <c r="B92" s="6"/>
      <c r="C92" s="53">
        <f>ROUND(C91,0)</f>
        <v>0</v>
      </c>
      <c r="D92" s="53">
        <f t="shared" ref="D92:L92" si="70">ROUND(D91,0)</f>
        <v>0</v>
      </c>
      <c r="E92" s="53">
        <f t="shared" si="70"/>
        <v>0</v>
      </c>
      <c r="F92" s="53">
        <f t="shared" si="70"/>
        <v>0</v>
      </c>
      <c r="G92" s="53">
        <f t="shared" si="70"/>
        <v>0</v>
      </c>
      <c r="H92" s="53">
        <f t="shared" si="70"/>
        <v>0</v>
      </c>
      <c r="I92" s="53">
        <f t="shared" si="70"/>
        <v>0</v>
      </c>
      <c r="J92" s="53">
        <f t="shared" si="70"/>
        <v>0</v>
      </c>
      <c r="K92" s="53">
        <f t="shared" si="70"/>
        <v>0</v>
      </c>
      <c r="L92" s="53">
        <f t="shared" si="70"/>
        <v>0</v>
      </c>
      <c r="M92" s="52">
        <f t="shared" si="69"/>
        <v>0</v>
      </c>
    </row>
    <row r="93" spans="2:13" s="3" customForma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 s="3" customForma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 s="3" customForma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 s="3" customForma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4" s="3" customFormat="1" x14ac:dyDescent="0.25">
      <c r="B97" s="6" t="s">
        <v>44</v>
      </c>
      <c r="C97" s="54">
        <f>+C16</f>
        <v>0</v>
      </c>
      <c r="D97" s="54">
        <f t="shared" ref="D97:L97" si="71">+D16</f>
        <v>0</v>
      </c>
      <c r="E97" s="54">
        <f t="shared" si="71"/>
        <v>49.080574038078112</v>
      </c>
      <c r="F97" s="54">
        <f t="shared" si="71"/>
        <v>229.09098909147099</v>
      </c>
      <c r="G97" s="54">
        <f t="shared" si="71"/>
        <v>451.82821349233541</v>
      </c>
      <c r="H97" s="54">
        <f t="shared" si="71"/>
        <v>575.64373830386887</v>
      </c>
      <c r="I97" s="54">
        <f t="shared" si="71"/>
        <v>732.84066228531583</v>
      </c>
      <c r="J97" s="54">
        <f t="shared" si="71"/>
        <v>863.10977644814955</v>
      </c>
      <c r="K97" s="54">
        <f t="shared" si="71"/>
        <v>1005.1114599259492</v>
      </c>
      <c r="L97" s="54">
        <f t="shared" si="71"/>
        <v>1093.294586414833</v>
      </c>
      <c r="M97" s="6"/>
    </row>
    <row r="98" spans="2:14" s="3" customFormat="1" x14ac:dyDescent="0.25">
      <c r="B98" s="6"/>
      <c r="C98" s="54">
        <f>+C17</f>
        <v>0</v>
      </c>
      <c r="D98" s="54">
        <f t="shared" ref="D98:L98" si="72">+D17</f>
        <v>0</v>
      </c>
      <c r="E98" s="54">
        <f t="shared" si="72"/>
        <v>21.138595465222267</v>
      </c>
      <c r="F98" s="54">
        <f t="shared" si="72"/>
        <v>86.782703960893201</v>
      </c>
      <c r="G98" s="54">
        <f t="shared" si="72"/>
        <v>142.61662779415647</v>
      </c>
      <c r="H98" s="54">
        <f t="shared" si="72"/>
        <v>190.66072828165676</v>
      </c>
      <c r="I98" s="54">
        <f t="shared" si="72"/>
        <v>232.41936023919996</v>
      </c>
      <c r="J98" s="54">
        <f t="shared" si="72"/>
        <v>269.0351879302649</v>
      </c>
      <c r="K98" s="54">
        <f t="shared" si="72"/>
        <v>301.39136145872396</v>
      </c>
      <c r="L98" s="54">
        <f t="shared" si="72"/>
        <v>355.95543486988333</v>
      </c>
      <c r="M98" s="6"/>
    </row>
    <row r="99" spans="2:14" s="3" customFormat="1" x14ac:dyDescent="0.25">
      <c r="B99" s="6"/>
      <c r="C99" s="54">
        <f>+C18</f>
        <v>29.293985815132999</v>
      </c>
      <c r="D99" s="54">
        <f t="shared" ref="D99:L99" si="73">+D18</f>
        <v>61.479963048439117</v>
      </c>
      <c r="E99" s="54">
        <f t="shared" si="73"/>
        <v>147.40434514476328</v>
      </c>
      <c r="F99" s="54">
        <f t="shared" si="73"/>
        <v>202.21103349807112</v>
      </c>
      <c r="G99" s="54">
        <f t="shared" si="73"/>
        <v>246.02215651226732</v>
      </c>
      <c r="H99" s="54">
        <f t="shared" si="73"/>
        <v>278.94210949627995</v>
      </c>
      <c r="I99" s="54">
        <f t="shared" si="73"/>
        <v>306.06071735578951</v>
      </c>
      <c r="J99" s="54">
        <f t="shared" si="73"/>
        <v>335.45573619680874</v>
      </c>
      <c r="K99" s="54">
        <f t="shared" si="73"/>
        <v>358.19485084885315</v>
      </c>
      <c r="L99" s="54">
        <f t="shared" si="73"/>
        <v>392.93510208359481</v>
      </c>
      <c r="M99" s="6"/>
    </row>
    <row r="100" spans="2:14" s="3" customFormat="1" x14ac:dyDescent="0.25">
      <c r="B100" s="6" t="s">
        <v>22</v>
      </c>
      <c r="C100" s="55">
        <f>+C76</f>
        <v>0</v>
      </c>
      <c r="D100" s="55">
        <f t="shared" ref="D100:L100" si="74">+D76</f>
        <v>0</v>
      </c>
      <c r="E100" s="55">
        <f t="shared" si="74"/>
        <v>0</v>
      </c>
      <c r="F100" s="55">
        <f t="shared" si="74"/>
        <v>0</v>
      </c>
      <c r="G100" s="55">
        <f t="shared" si="74"/>
        <v>0</v>
      </c>
      <c r="H100" s="55">
        <f t="shared" si="74"/>
        <v>0</v>
      </c>
      <c r="I100" s="55">
        <f t="shared" si="74"/>
        <v>0</v>
      </c>
      <c r="J100" s="55">
        <f t="shared" si="74"/>
        <v>0</v>
      </c>
      <c r="K100" s="55">
        <f t="shared" si="74"/>
        <v>0</v>
      </c>
      <c r="L100" s="55">
        <f t="shared" si="74"/>
        <v>0</v>
      </c>
      <c r="M100" s="55">
        <f>SUM(C100:L100)</f>
        <v>0</v>
      </c>
    </row>
    <row r="101" spans="2:14" s="3" customFormat="1" x14ac:dyDescent="0.25">
      <c r="B101" s="6"/>
      <c r="C101" s="55">
        <f>+C84</f>
        <v>0</v>
      </c>
      <c r="D101" s="55">
        <f t="shared" ref="D101:L101" si="75">+D84</f>
        <v>0</v>
      </c>
      <c r="E101" s="55">
        <f t="shared" si="75"/>
        <v>0</v>
      </c>
      <c r="F101" s="55">
        <f t="shared" si="75"/>
        <v>0</v>
      </c>
      <c r="G101" s="55">
        <f t="shared" si="75"/>
        <v>0</v>
      </c>
      <c r="H101" s="55">
        <f t="shared" si="75"/>
        <v>0</v>
      </c>
      <c r="I101" s="55">
        <f t="shared" si="75"/>
        <v>0</v>
      </c>
      <c r="J101" s="55">
        <f t="shared" si="75"/>
        <v>0</v>
      </c>
      <c r="K101" s="55">
        <f t="shared" si="75"/>
        <v>0</v>
      </c>
      <c r="L101" s="55">
        <f t="shared" si="75"/>
        <v>0</v>
      </c>
      <c r="M101" s="55">
        <f t="shared" ref="M101:M102" si="76">SUM(C101:L101)</f>
        <v>0</v>
      </c>
    </row>
    <row r="102" spans="2:14" s="3" customFormat="1" x14ac:dyDescent="0.25">
      <c r="B102" s="6"/>
      <c r="C102" s="55">
        <f>+C92</f>
        <v>0</v>
      </c>
      <c r="D102" s="55">
        <f t="shared" ref="D102:L102" si="77">+D92</f>
        <v>0</v>
      </c>
      <c r="E102" s="55">
        <f t="shared" si="77"/>
        <v>0</v>
      </c>
      <c r="F102" s="55">
        <f t="shared" si="77"/>
        <v>0</v>
      </c>
      <c r="G102" s="55">
        <f t="shared" si="77"/>
        <v>0</v>
      </c>
      <c r="H102" s="55">
        <f t="shared" si="77"/>
        <v>0</v>
      </c>
      <c r="I102" s="55">
        <f t="shared" si="77"/>
        <v>0</v>
      </c>
      <c r="J102" s="55">
        <f t="shared" si="77"/>
        <v>0</v>
      </c>
      <c r="K102" s="55">
        <f t="shared" si="77"/>
        <v>0</v>
      </c>
      <c r="L102" s="55">
        <f t="shared" si="77"/>
        <v>0</v>
      </c>
      <c r="M102" s="55">
        <f t="shared" si="76"/>
        <v>0</v>
      </c>
    </row>
    <row r="103" spans="2:14" s="3" customFormat="1" x14ac:dyDescent="0.25">
      <c r="B103" s="6" t="s">
        <v>45</v>
      </c>
      <c r="C103" s="55">
        <f>+C97-C100</f>
        <v>0</v>
      </c>
      <c r="D103" s="55">
        <f t="shared" ref="D103:L103" si="78">+D97-D100</f>
        <v>0</v>
      </c>
      <c r="E103" s="55">
        <f t="shared" si="78"/>
        <v>49.080574038078112</v>
      </c>
      <c r="F103" s="55">
        <f t="shared" si="78"/>
        <v>229.09098909147099</v>
      </c>
      <c r="G103" s="55">
        <f t="shared" si="78"/>
        <v>451.82821349233541</v>
      </c>
      <c r="H103" s="55">
        <f t="shared" si="78"/>
        <v>575.64373830386887</v>
      </c>
      <c r="I103" s="55">
        <f t="shared" si="78"/>
        <v>732.84066228531583</v>
      </c>
      <c r="J103" s="55">
        <f t="shared" si="78"/>
        <v>863.10977644814955</v>
      </c>
      <c r="K103" s="55">
        <f t="shared" si="78"/>
        <v>1005.1114599259492</v>
      </c>
      <c r="L103" s="55">
        <f t="shared" si="78"/>
        <v>1093.294586414833</v>
      </c>
      <c r="M103" s="55"/>
    </row>
    <row r="104" spans="2:14" s="3" customFormat="1" x14ac:dyDescent="0.25">
      <c r="B104" s="6"/>
      <c r="C104" s="55">
        <f t="shared" ref="C104:L105" si="79">+C98-C101</f>
        <v>0</v>
      </c>
      <c r="D104" s="55">
        <f t="shared" si="79"/>
        <v>0</v>
      </c>
      <c r="E104" s="55">
        <f t="shared" si="79"/>
        <v>21.138595465222267</v>
      </c>
      <c r="F104" s="55">
        <f t="shared" si="79"/>
        <v>86.782703960893201</v>
      </c>
      <c r="G104" s="55">
        <f t="shared" si="79"/>
        <v>142.61662779415647</v>
      </c>
      <c r="H104" s="55">
        <f t="shared" si="79"/>
        <v>190.66072828165676</v>
      </c>
      <c r="I104" s="55">
        <f t="shared" si="79"/>
        <v>232.41936023919996</v>
      </c>
      <c r="J104" s="55">
        <f t="shared" si="79"/>
        <v>269.0351879302649</v>
      </c>
      <c r="K104" s="55">
        <f t="shared" si="79"/>
        <v>301.39136145872396</v>
      </c>
      <c r="L104" s="55">
        <f t="shared" si="79"/>
        <v>355.95543486988333</v>
      </c>
      <c r="M104" s="55"/>
    </row>
    <row r="105" spans="2:14" s="3" customFormat="1" x14ac:dyDescent="0.25">
      <c r="B105" s="6"/>
      <c r="C105" s="55">
        <f t="shared" si="79"/>
        <v>29.293985815132999</v>
      </c>
      <c r="D105" s="55">
        <f t="shared" si="79"/>
        <v>61.479963048439117</v>
      </c>
      <c r="E105" s="55">
        <f t="shared" si="79"/>
        <v>147.40434514476328</v>
      </c>
      <c r="F105" s="55">
        <f t="shared" si="79"/>
        <v>202.21103349807112</v>
      </c>
      <c r="G105" s="55">
        <f t="shared" si="79"/>
        <v>246.02215651226732</v>
      </c>
      <c r="H105" s="55">
        <f t="shared" si="79"/>
        <v>278.94210949627995</v>
      </c>
      <c r="I105" s="55">
        <f t="shared" si="79"/>
        <v>306.06071735578951</v>
      </c>
      <c r="J105" s="55">
        <f t="shared" si="79"/>
        <v>335.45573619680874</v>
      </c>
      <c r="K105" s="55">
        <f t="shared" si="79"/>
        <v>358.19485084885315</v>
      </c>
      <c r="L105" s="55">
        <f t="shared" si="79"/>
        <v>392.93510208359481</v>
      </c>
      <c r="M105" s="55"/>
    </row>
    <row r="106" spans="2:14" s="3" customFormat="1" x14ac:dyDescent="0.25">
      <c r="B106" s="6" t="s">
        <v>46</v>
      </c>
      <c r="C106" s="6">
        <f>IF(C103&lt;0,C97,0)</f>
        <v>0</v>
      </c>
      <c r="D106" s="6">
        <f t="shared" ref="D106:L106" si="80">IF(D103&lt;0,D97,0)</f>
        <v>0</v>
      </c>
      <c r="E106" s="6">
        <f t="shared" si="80"/>
        <v>0</v>
      </c>
      <c r="F106" s="6">
        <f t="shared" si="80"/>
        <v>0</v>
      </c>
      <c r="G106" s="6">
        <f t="shared" si="80"/>
        <v>0</v>
      </c>
      <c r="H106" s="6">
        <f t="shared" si="80"/>
        <v>0</v>
      </c>
      <c r="I106" s="6">
        <f t="shared" si="80"/>
        <v>0</v>
      </c>
      <c r="J106" s="6">
        <f t="shared" si="80"/>
        <v>0</v>
      </c>
      <c r="K106" s="6">
        <f t="shared" si="80"/>
        <v>0</v>
      </c>
      <c r="L106" s="6">
        <f t="shared" si="80"/>
        <v>0</v>
      </c>
      <c r="M106" s="6">
        <f>SUM(C106:L106)</f>
        <v>0</v>
      </c>
      <c r="N106" s="56">
        <f>+M100-M106</f>
        <v>0</v>
      </c>
    </row>
    <row r="107" spans="2:14" s="3" customFormat="1" x14ac:dyDescent="0.25">
      <c r="B107" s="6"/>
      <c r="C107" s="6">
        <f t="shared" ref="C107:L108" si="81">IF(C104&lt;0,C98,0)</f>
        <v>0</v>
      </c>
      <c r="D107" s="6">
        <f t="shared" si="81"/>
        <v>0</v>
      </c>
      <c r="E107" s="6">
        <f t="shared" si="81"/>
        <v>0</v>
      </c>
      <c r="F107" s="6">
        <f t="shared" si="81"/>
        <v>0</v>
      </c>
      <c r="G107" s="6">
        <f t="shared" si="81"/>
        <v>0</v>
      </c>
      <c r="H107" s="6">
        <f t="shared" si="81"/>
        <v>0</v>
      </c>
      <c r="I107" s="6">
        <f t="shared" si="81"/>
        <v>0</v>
      </c>
      <c r="J107" s="6">
        <f t="shared" si="81"/>
        <v>0</v>
      </c>
      <c r="K107" s="6">
        <f t="shared" si="81"/>
        <v>0</v>
      </c>
      <c r="L107" s="6">
        <f t="shared" si="81"/>
        <v>0</v>
      </c>
      <c r="M107" s="6">
        <f t="shared" ref="M107:M108" si="82">SUM(C107:L107)</f>
        <v>0</v>
      </c>
      <c r="N107" s="56">
        <f t="shared" ref="N107:N108" si="83">+M101-M107</f>
        <v>0</v>
      </c>
    </row>
    <row r="108" spans="2:14" s="3" customFormat="1" x14ac:dyDescent="0.25">
      <c r="B108" s="6"/>
      <c r="C108" s="6">
        <f t="shared" si="81"/>
        <v>0</v>
      </c>
      <c r="D108" s="6">
        <f t="shared" si="81"/>
        <v>0</v>
      </c>
      <c r="E108" s="6">
        <f t="shared" si="81"/>
        <v>0</v>
      </c>
      <c r="F108" s="6">
        <f t="shared" si="81"/>
        <v>0</v>
      </c>
      <c r="G108" s="6">
        <f t="shared" si="81"/>
        <v>0</v>
      </c>
      <c r="H108" s="6">
        <f t="shared" si="81"/>
        <v>0</v>
      </c>
      <c r="I108" s="6">
        <f t="shared" si="81"/>
        <v>0</v>
      </c>
      <c r="J108" s="6">
        <f t="shared" si="81"/>
        <v>0</v>
      </c>
      <c r="K108" s="6">
        <f t="shared" si="81"/>
        <v>0</v>
      </c>
      <c r="L108" s="6">
        <f t="shared" si="81"/>
        <v>0</v>
      </c>
      <c r="M108" s="6">
        <f t="shared" si="82"/>
        <v>0</v>
      </c>
      <c r="N108" s="56">
        <f t="shared" si="83"/>
        <v>0</v>
      </c>
    </row>
    <row r="109" spans="2:14" s="3" customFormat="1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4" s="3" customFormat="1" x14ac:dyDescent="0.25">
      <c r="B110" s="6"/>
      <c r="C110" s="51" t="str">
        <f>IF(C106=0,C73,"")</f>
        <v/>
      </c>
      <c r="D110" s="51" t="str">
        <f t="shared" ref="D110:L110" si="84">IF(D106=0,D73,"")</f>
        <v/>
      </c>
      <c r="E110" s="51" t="str">
        <f t="shared" si="84"/>
        <v/>
      </c>
      <c r="F110" s="51" t="str">
        <f t="shared" si="84"/>
        <v/>
      </c>
      <c r="G110" s="51" t="str">
        <f t="shared" si="84"/>
        <v/>
      </c>
      <c r="H110" s="51" t="str">
        <f t="shared" si="84"/>
        <v/>
      </c>
      <c r="I110" s="51" t="str">
        <f t="shared" si="84"/>
        <v/>
      </c>
      <c r="J110" s="51" t="str">
        <f t="shared" si="84"/>
        <v/>
      </c>
      <c r="K110" s="51" t="str">
        <f t="shared" si="84"/>
        <v/>
      </c>
      <c r="L110" s="51" t="str">
        <f t="shared" si="84"/>
        <v/>
      </c>
      <c r="M110" s="52">
        <f>SUM(C110:L110)</f>
        <v>0</v>
      </c>
    </row>
    <row r="111" spans="2:14" s="3" customFormat="1" x14ac:dyDescent="0.25">
      <c r="B111" s="6"/>
      <c r="C111" s="51" t="str">
        <f>IF(C107=0,C81,"")</f>
        <v/>
      </c>
      <c r="D111" s="51" t="str">
        <f t="shared" ref="D111:L111" si="85">IF(D107=0,D81,"")</f>
        <v/>
      </c>
      <c r="E111" s="51" t="str">
        <f t="shared" si="85"/>
        <v/>
      </c>
      <c r="F111" s="51" t="str">
        <f t="shared" si="85"/>
        <v/>
      </c>
      <c r="G111" s="51" t="str">
        <f t="shared" si="85"/>
        <v/>
      </c>
      <c r="H111" s="51" t="str">
        <f t="shared" si="85"/>
        <v/>
      </c>
      <c r="I111" s="51" t="str">
        <f t="shared" si="85"/>
        <v/>
      </c>
      <c r="J111" s="51" t="str">
        <f t="shared" si="85"/>
        <v/>
      </c>
      <c r="K111" s="51" t="str">
        <f t="shared" si="85"/>
        <v/>
      </c>
      <c r="L111" s="51" t="str">
        <f t="shared" si="85"/>
        <v/>
      </c>
      <c r="M111" s="52">
        <f t="shared" ref="M111:M112" si="86">SUM(C111:L111)</f>
        <v>0</v>
      </c>
    </row>
    <row r="112" spans="2:14" s="3" customFormat="1" x14ac:dyDescent="0.25">
      <c r="B112" s="6"/>
      <c r="C112" s="51" t="str">
        <f>IF(C108=0,C89,"")</f>
        <v/>
      </c>
      <c r="D112" s="51" t="str">
        <f t="shared" ref="D112:L112" si="87">IF(D108=0,D89,"")</f>
        <v/>
      </c>
      <c r="E112" s="51" t="str">
        <f t="shared" si="87"/>
        <v/>
      </c>
      <c r="F112" s="51" t="str">
        <f t="shared" si="87"/>
        <v/>
      </c>
      <c r="G112" s="51" t="str">
        <f t="shared" si="87"/>
        <v/>
      </c>
      <c r="H112" s="51" t="str">
        <f t="shared" si="87"/>
        <v/>
      </c>
      <c r="I112" s="51" t="str">
        <f t="shared" si="87"/>
        <v/>
      </c>
      <c r="J112" s="51" t="str">
        <f t="shared" si="87"/>
        <v/>
      </c>
      <c r="K112" s="51" t="str">
        <f t="shared" si="87"/>
        <v/>
      </c>
      <c r="L112" s="51" t="str">
        <f t="shared" si="87"/>
        <v/>
      </c>
      <c r="M112" s="52">
        <f t="shared" si="86"/>
        <v>0</v>
      </c>
    </row>
    <row r="113" spans="2:14" s="3" customFormat="1" x14ac:dyDescent="0.25">
      <c r="B113" s="6" t="s">
        <v>48</v>
      </c>
      <c r="C113" s="51">
        <f>IFERROR(C110/$M110,0)</f>
        <v>0</v>
      </c>
      <c r="D113" s="51">
        <f t="shared" ref="D113:L113" si="88">IFERROR(D110/$M110,0)</f>
        <v>0</v>
      </c>
      <c r="E113" s="51">
        <f t="shared" si="88"/>
        <v>0</v>
      </c>
      <c r="F113" s="51">
        <f t="shared" si="88"/>
        <v>0</v>
      </c>
      <c r="G113" s="51">
        <f t="shared" si="88"/>
        <v>0</v>
      </c>
      <c r="H113" s="51">
        <f t="shared" si="88"/>
        <v>0</v>
      </c>
      <c r="I113" s="51">
        <f t="shared" si="88"/>
        <v>0</v>
      </c>
      <c r="J113" s="51">
        <f t="shared" si="88"/>
        <v>0</v>
      </c>
      <c r="K113" s="51">
        <f t="shared" si="88"/>
        <v>0</v>
      </c>
      <c r="L113" s="51">
        <f t="shared" si="88"/>
        <v>0</v>
      </c>
      <c r="M113" s="6"/>
    </row>
    <row r="114" spans="2:14" s="3" customFormat="1" x14ac:dyDescent="0.25">
      <c r="B114" s="6"/>
      <c r="C114" s="51">
        <f t="shared" ref="C114:L115" si="89">IFERROR(C111/$M111,0)</f>
        <v>0</v>
      </c>
      <c r="D114" s="51">
        <f t="shared" si="89"/>
        <v>0</v>
      </c>
      <c r="E114" s="51">
        <f t="shared" si="89"/>
        <v>0</v>
      </c>
      <c r="F114" s="51">
        <f t="shared" si="89"/>
        <v>0</v>
      </c>
      <c r="G114" s="51">
        <f t="shared" si="89"/>
        <v>0</v>
      </c>
      <c r="H114" s="51">
        <f t="shared" si="89"/>
        <v>0</v>
      </c>
      <c r="I114" s="51">
        <f t="shared" si="89"/>
        <v>0</v>
      </c>
      <c r="J114" s="51">
        <f t="shared" si="89"/>
        <v>0</v>
      </c>
      <c r="K114" s="51">
        <f t="shared" si="89"/>
        <v>0</v>
      </c>
      <c r="L114" s="51">
        <f t="shared" si="89"/>
        <v>0</v>
      </c>
      <c r="M114" s="6"/>
    </row>
    <row r="115" spans="2:14" s="3" customFormat="1" x14ac:dyDescent="0.25">
      <c r="B115" s="6"/>
      <c r="C115" s="51">
        <f t="shared" si="89"/>
        <v>0</v>
      </c>
      <c r="D115" s="51">
        <f t="shared" si="89"/>
        <v>0</v>
      </c>
      <c r="E115" s="51">
        <f t="shared" si="89"/>
        <v>0</v>
      </c>
      <c r="F115" s="51">
        <f t="shared" si="89"/>
        <v>0</v>
      </c>
      <c r="G115" s="51">
        <f t="shared" si="89"/>
        <v>0</v>
      </c>
      <c r="H115" s="51">
        <f t="shared" si="89"/>
        <v>0</v>
      </c>
      <c r="I115" s="51">
        <f t="shared" si="89"/>
        <v>0</v>
      </c>
      <c r="J115" s="51">
        <f t="shared" si="89"/>
        <v>0</v>
      </c>
      <c r="K115" s="51">
        <f t="shared" si="89"/>
        <v>0</v>
      </c>
      <c r="L115" s="51">
        <f t="shared" si="89"/>
        <v>0</v>
      </c>
      <c r="M115" s="6"/>
    </row>
    <row r="116" spans="2:14" s="3" customFormat="1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4" s="3" customFormat="1" x14ac:dyDescent="0.25">
      <c r="B117" s="6" t="s">
        <v>49</v>
      </c>
      <c r="C117" s="55">
        <f>+C113*$N106</f>
        <v>0</v>
      </c>
      <c r="D117" s="55">
        <f t="shared" ref="D117:L117" si="90">+D113*$N106</f>
        <v>0</v>
      </c>
      <c r="E117" s="55">
        <f t="shared" si="90"/>
        <v>0</v>
      </c>
      <c r="F117" s="55">
        <f t="shared" si="90"/>
        <v>0</v>
      </c>
      <c r="G117" s="55">
        <f t="shared" si="90"/>
        <v>0</v>
      </c>
      <c r="H117" s="55">
        <f t="shared" si="90"/>
        <v>0</v>
      </c>
      <c r="I117" s="55">
        <f t="shared" si="90"/>
        <v>0</v>
      </c>
      <c r="J117" s="55">
        <f t="shared" si="90"/>
        <v>0</v>
      </c>
      <c r="K117" s="55">
        <f t="shared" si="90"/>
        <v>0</v>
      </c>
      <c r="L117" s="55">
        <f t="shared" si="90"/>
        <v>0</v>
      </c>
      <c r="M117" s="55">
        <f>SUM(C117:L117)</f>
        <v>0</v>
      </c>
    </row>
    <row r="118" spans="2:14" s="3" customFormat="1" x14ac:dyDescent="0.25">
      <c r="B118" s="6"/>
      <c r="C118" s="55">
        <f t="shared" ref="C118:L119" si="91">+C114*$N107</f>
        <v>0</v>
      </c>
      <c r="D118" s="55">
        <f t="shared" si="91"/>
        <v>0</v>
      </c>
      <c r="E118" s="55">
        <f t="shared" si="91"/>
        <v>0</v>
      </c>
      <c r="F118" s="55">
        <f t="shared" si="91"/>
        <v>0</v>
      </c>
      <c r="G118" s="55">
        <f t="shared" si="91"/>
        <v>0</v>
      </c>
      <c r="H118" s="55">
        <f t="shared" si="91"/>
        <v>0</v>
      </c>
      <c r="I118" s="55">
        <f t="shared" si="91"/>
        <v>0</v>
      </c>
      <c r="J118" s="55">
        <f t="shared" si="91"/>
        <v>0</v>
      </c>
      <c r="K118" s="55">
        <f t="shared" si="91"/>
        <v>0</v>
      </c>
      <c r="L118" s="55">
        <f t="shared" si="91"/>
        <v>0</v>
      </c>
      <c r="M118" s="55">
        <f t="shared" ref="M118:M119" si="92">SUM(C118:L118)</f>
        <v>0</v>
      </c>
    </row>
    <row r="119" spans="2:14" s="3" customFormat="1" x14ac:dyDescent="0.25">
      <c r="B119" s="6"/>
      <c r="C119" s="55">
        <f t="shared" si="91"/>
        <v>0</v>
      </c>
      <c r="D119" s="55">
        <f t="shared" si="91"/>
        <v>0</v>
      </c>
      <c r="E119" s="55">
        <f t="shared" si="91"/>
        <v>0</v>
      </c>
      <c r="F119" s="55">
        <f t="shared" si="91"/>
        <v>0</v>
      </c>
      <c r="G119" s="55">
        <f t="shared" si="91"/>
        <v>0</v>
      </c>
      <c r="H119" s="55">
        <f t="shared" si="91"/>
        <v>0</v>
      </c>
      <c r="I119" s="55">
        <f t="shared" si="91"/>
        <v>0</v>
      </c>
      <c r="J119" s="55">
        <f t="shared" si="91"/>
        <v>0</v>
      </c>
      <c r="K119" s="55">
        <f t="shared" si="91"/>
        <v>0</v>
      </c>
      <c r="L119" s="55">
        <f t="shared" si="91"/>
        <v>0</v>
      </c>
      <c r="M119" s="55">
        <f t="shared" si="92"/>
        <v>0</v>
      </c>
    </row>
    <row r="120" spans="2:14" s="3" customFormat="1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4" s="3" customFormat="1" x14ac:dyDescent="0.25">
      <c r="B121" s="6" t="s">
        <v>47</v>
      </c>
      <c r="C121" s="54">
        <f t="shared" ref="C121:L121" si="93">+C97-C106</f>
        <v>0</v>
      </c>
      <c r="D121" s="54">
        <f t="shared" si="93"/>
        <v>0</v>
      </c>
      <c r="E121" s="54">
        <f t="shared" si="93"/>
        <v>49.080574038078112</v>
      </c>
      <c r="F121" s="54">
        <f t="shared" si="93"/>
        <v>229.09098909147099</v>
      </c>
      <c r="G121" s="54">
        <f t="shared" si="93"/>
        <v>451.82821349233541</v>
      </c>
      <c r="H121" s="54">
        <f t="shared" si="93"/>
        <v>575.64373830386887</v>
      </c>
      <c r="I121" s="54">
        <f t="shared" si="93"/>
        <v>732.84066228531583</v>
      </c>
      <c r="J121" s="54">
        <f t="shared" si="93"/>
        <v>863.10977644814955</v>
      </c>
      <c r="K121" s="54">
        <f t="shared" si="93"/>
        <v>1005.1114599259492</v>
      </c>
      <c r="L121" s="54">
        <f t="shared" si="93"/>
        <v>1093.294586414833</v>
      </c>
      <c r="M121" s="55"/>
    </row>
    <row r="122" spans="2:14" s="3" customFormat="1" x14ac:dyDescent="0.25">
      <c r="B122" s="6"/>
      <c r="C122" s="54">
        <f t="shared" ref="C122:L122" si="94">+C98-C107</f>
        <v>0</v>
      </c>
      <c r="D122" s="54">
        <f t="shared" si="94"/>
        <v>0</v>
      </c>
      <c r="E122" s="54">
        <f t="shared" si="94"/>
        <v>21.138595465222267</v>
      </c>
      <c r="F122" s="54">
        <f t="shared" si="94"/>
        <v>86.782703960893201</v>
      </c>
      <c r="G122" s="54">
        <f t="shared" si="94"/>
        <v>142.61662779415647</v>
      </c>
      <c r="H122" s="54">
        <f t="shared" si="94"/>
        <v>190.66072828165676</v>
      </c>
      <c r="I122" s="54">
        <f t="shared" si="94"/>
        <v>232.41936023919996</v>
      </c>
      <c r="J122" s="54">
        <f t="shared" si="94"/>
        <v>269.0351879302649</v>
      </c>
      <c r="K122" s="54">
        <f t="shared" si="94"/>
        <v>301.39136145872396</v>
      </c>
      <c r="L122" s="54">
        <f t="shared" si="94"/>
        <v>355.95543486988333</v>
      </c>
      <c r="M122" s="55"/>
    </row>
    <row r="123" spans="2:14" s="3" customFormat="1" x14ac:dyDescent="0.25">
      <c r="B123" s="6"/>
      <c r="C123" s="54">
        <f t="shared" ref="C123:L123" si="95">+C99-C108</f>
        <v>29.293985815132999</v>
      </c>
      <c r="D123" s="54">
        <f t="shared" si="95"/>
        <v>61.479963048439117</v>
      </c>
      <c r="E123" s="54">
        <f t="shared" si="95"/>
        <v>147.40434514476328</v>
      </c>
      <c r="F123" s="54">
        <f t="shared" si="95"/>
        <v>202.21103349807112</v>
      </c>
      <c r="G123" s="54">
        <f t="shared" si="95"/>
        <v>246.02215651226732</v>
      </c>
      <c r="H123" s="54">
        <f t="shared" si="95"/>
        <v>278.94210949627995</v>
      </c>
      <c r="I123" s="54">
        <f t="shared" si="95"/>
        <v>306.06071735578951</v>
      </c>
      <c r="J123" s="54">
        <f t="shared" si="95"/>
        <v>335.45573619680874</v>
      </c>
      <c r="K123" s="54">
        <f t="shared" si="95"/>
        <v>358.19485084885315</v>
      </c>
      <c r="L123" s="54">
        <f t="shared" si="95"/>
        <v>392.93510208359481</v>
      </c>
      <c r="M123" s="55"/>
    </row>
    <row r="124" spans="2:14" s="3" customFormat="1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4" s="3" customFormat="1" x14ac:dyDescent="0.25">
      <c r="B125" s="6" t="s">
        <v>50</v>
      </c>
      <c r="C125" s="53">
        <f>IF(C121&lt;=C117,C121,0)</f>
        <v>0</v>
      </c>
      <c r="D125" s="53">
        <f t="shared" ref="D125:L125" si="96">IF(D121&lt;=D117,D121,0)</f>
        <v>0</v>
      </c>
      <c r="E125" s="53">
        <f t="shared" si="96"/>
        <v>0</v>
      </c>
      <c r="F125" s="53">
        <f t="shared" si="96"/>
        <v>0</v>
      </c>
      <c r="G125" s="53">
        <f t="shared" si="96"/>
        <v>0</v>
      </c>
      <c r="H125" s="53">
        <f t="shared" si="96"/>
        <v>0</v>
      </c>
      <c r="I125" s="53">
        <f t="shared" si="96"/>
        <v>0</v>
      </c>
      <c r="J125" s="53">
        <f t="shared" si="96"/>
        <v>0</v>
      </c>
      <c r="K125" s="53">
        <f t="shared" si="96"/>
        <v>0</v>
      </c>
      <c r="L125" s="53">
        <f t="shared" si="96"/>
        <v>0</v>
      </c>
      <c r="M125" s="55">
        <f>SUM(C125:L125)</f>
        <v>0</v>
      </c>
      <c r="N125" s="56">
        <f>+M117-M125</f>
        <v>0</v>
      </c>
    </row>
    <row r="126" spans="2:14" s="3" customFormat="1" x14ac:dyDescent="0.25">
      <c r="B126" s="6"/>
      <c r="C126" s="53">
        <f t="shared" ref="C126:L127" si="97">IF(C122&lt;=C118,C122,0)</f>
        <v>0</v>
      </c>
      <c r="D126" s="53">
        <f t="shared" si="97"/>
        <v>0</v>
      </c>
      <c r="E126" s="53">
        <f t="shared" si="97"/>
        <v>0</v>
      </c>
      <c r="F126" s="53">
        <f t="shared" si="97"/>
        <v>0</v>
      </c>
      <c r="G126" s="53">
        <f t="shared" si="97"/>
        <v>0</v>
      </c>
      <c r="H126" s="53">
        <f t="shared" si="97"/>
        <v>0</v>
      </c>
      <c r="I126" s="53">
        <f t="shared" si="97"/>
        <v>0</v>
      </c>
      <c r="J126" s="53">
        <f t="shared" si="97"/>
        <v>0</v>
      </c>
      <c r="K126" s="53">
        <f t="shared" si="97"/>
        <v>0</v>
      </c>
      <c r="L126" s="53">
        <f t="shared" si="97"/>
        <v>0</v>
      </c>
      <c r="M126" s="55">
        <f t="shared" ref="M126:M127" si="98">SUM(C126:L126)</f>
        <v>0</v>
      </c>
      <c r="N126" s="56">
        <f t="shared" ref="N126:N127" si="99">+M118-M126</f>
        <v>0</v>
      </c>
    </row>
    <row r="127" spans="2:14" s="3" customFormat="1" x14ac:dyDescent="0.25">
      <c r="B127" s="6"/>
      <c r="C127" s="53">
        <f t="shared" si="97"/>
        <v>0</v>
      </c>
      <c r="D127" s="53">
        <f t="shared" si="97"/>
        <v>0</v>
      </c>
      <c r="E127" s="53">
        <f t="shared" si="97"/>
        <v>0</v>
      </c>
      <c r="F127" s="53">
        <f t="shared" si="97"/>
        <v>0</v>
      </c>
      <c r="G127" s="53">
        <f t="shared" si="97"/>
        <v>0</v>
      </c>
      <c r="H127" s="53">
        <f t="shared" si="97"/>
        <v>0</v>
      </c>
      <c r="I127" s="53">
        <f t="shared" si="97"/>
        <v>0</v>
      </c>
      <c r="J127" s="53">
        <f t="shared" si="97"/>
        <v>0</v>
      </c>
      <c r="K127" s="53">
        <f t="shared" si="97"/>
        <v>0</v>
      </c>
      <c r="L127" s="53">
        <f t="shared" si="97"/>
        <v>0</v>
      </c>
      <c r="M127" s="55">
        <f t="shared" si="98"/>
        <v>0</v>
      </c>
      <c r="N127" s="56">
        <f t="shared" si="99"/>
        <v>0</v>
      </c>
    </row>
    <row r="128" spans="2:14" s="3" customForma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 s="3" customFormat="1" x14ac:dyDescent="0.25">
      <c r="B129" s="6" t="s">
        <v>51</v>
      </c>
      <c r="C129" s="55">
        <f>+C121-C125</f>
        <v>0</v>
      </c>
      <c r="D129" s="55">
        <f t="shared" ref="D129:L129" si="100">+D121-D125</f>
        <v>0</v>
      </c>
      <c r="E129" s="55">
        <f t="shared" si="100"/>
        <v>49.080574038078112</v>
      </c>
      <c r="F129" s="55">
        <f t="shared" si="100"/>
        <v>229.09098909147099</v>
      </c>
      <c r="G129" s="55">
        <f t="shared" si="100"/>
        <v>451.82821349233541</v>
      </c>
      <c r="H129" s="55">
        <f t="shared" si="100"/>
        <v>575.64373830386887</v>
      </c>
      <c r="I129" s="55">
        <f t="shared" si="100"/>
        <v>732.84066228531583</v>
      </c>
      <c r="J129" s="55">
        <f t="shared" si="100"/>
        <v>863.10977644814955</v>
      </c>
      <c r="K129" s="55">
        <f t="shared" si="100"/>
        <v>1005.1114599259492</v>
      </c>
      <c r="L129" s="55">
        <f t="shared" si="100"/>
        <v>1093.294586414833</v>
      </c>
      <c r="M129" s="6"/>
    </row>
    <row r="130" spans="2:13" s="3" customFormat="1" x14ac:dyDescent="0.25">
      <c r="B130" s="6"/>
      <c r="C130" s="55">
        <f t="shared" ref="C130:L131" si="101">+C122-C126</f>
        <v>0</v>
      </c>
      <c r="D130" s="55">
        <f t="shared" si="101"/>
        <v>0</v>
      </c>
      <c r="E130" s="55">
        <f t="shared" si="101"/>
        <v>21.138595465222267</v>
      </c>
      <c r="F130" s="55">
        <f t="shared" si="101"/>
        <v>86.782703960893201</v>
      </c>
      <c r="G130" s="55">
        <f t="shared" si="101"/>
        <v>142.61662779415647</v>
      </c>
      <c r="H130" s="55">
        <f t="shared" si="101"/>
        <v>190.66072828165676</v>
      </c>
      <c r="I130" s="55">
        <f t="shared" si="101"/>
        <v>232.41936023919996</v>
      </c>
      <c r="J130" s="55">
        <f t="shared" si="101"/>
        <v>269.0351879302649</v>
      </c>
      <c r="K130" s="55">
        <f t="shared" si="101"/>
        <v>301.39136145872396</v>
      </c>
      <c r="L130" s="55">
        <f t="shared" si="101"/>
        <v>355.95543486988333</v>
      </c>
      <c r="M130" s="6"/>
    </row>
    <row r="131" spans="2:13" s="3" customFormat="1" x14ac:dyDescent="0.25">
      <c r="B131" s="6"/>
      <c r="C131" s="55">
        <f t="shared" si="101"/>
        <v>29.293985815132999</v>
      </c>
      <c r="D131" s="55">
        <f t="shared" si="101"/>
        <v>61.479963048439117</v>
      </c>
      <c r="E131" s="55">
        <f t="shared" si="101"/>
        <v>147.40434514476328</v>
      </c>
      <c r="F131" s="55">
        <f t="shared" si="101"/>
        <v>202.21103349807112</v>
      </c>
      <c r="G131" s="55">
        <f t="shared" si="101"/>
        <v>246.02215651226732</v>
      </c>
      <c r="H131" s="55">
        <f t="shared" si="101"/>
        <v>278.94210949627995</v>
      </c>
      <c r="I131" s="55">
        <f t="shared" si="101"/>
        <v>306.06071735578951</v>
      </c>
      <c r="J131" s="55">
        <f t="shared" si="101"/>
        <v>335.45573619680874</v>
      </c>
      <c r="K131" s="55">
        <f t="shared" si="101"/>
        <v>358.19485084885315</v>
      </c>
      <c r="L131" s="55">
        <f t="shared" si="101"/>
        <v>392.93510208359481</v>
      </c>
      <c r="M131" s="6"/>
    </row>
    <row r="132" spans="2:13" s="3" customFormat="1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 s="3" customFormat="1" x14ac:dyDescent="0.25">
      <c r="B133" s="6" t="s">
        <v>52</v>
      </c>
      <c r="C133" s="51" t="str">
        <f>IF(C129&gt;0,C73,"")</f>
        <v/>
      </c>
      <c r="D133" s="51" t="str">
        <f t="shared" ref="D133:L133" si="102">IF(D129&gt;0,D73,"")</f>
        <v/>
      </c>
      <c r="E133" s="51" t="str">
        <f t="shared" si="102"/>
        <v/>
      </c>
      <c r="F133" s="51" t="str">
        <f t="shared" si="102"/>
        <v/>
      </c>
      <c r="G133" s="51" t="str">
        <f t="shared" si="102"/>
        <v/>
      </c>
      <c r="H133" s="51" t="str">
        <f t="shared" si="102"/>
        <v/>
      </c>
      <c r="I133" s="51" t="str">
        <f t="shared" si="102"/>
        <v/>
      </c>
      <c r="J133" s="51" t="str">
        <f t="shared" si="102"/>
        <v/>
      </c>
      <c r="K133" s="51" t="str">
        <f t="shared" si="102"/>
        <v/>
      </c>
      <c r="L133" s="51" t="str">
        <f t="shared" si="102"/>
        <v/>
      </c>
      <c r="M133" s="51">
        <f>SUM(C133:L133)</f>
        <v>0</v>
      </c>
    </row>
    <row r="134" spans="2:13" s="3" customFormat="1" x14ac:dyDescent="0.25">
      <c r="B134" s="6"/>
      <c r="C134" s="51" t="str">
        <f>IF(C130&gt;0,C81,"")</f>
        <v/>
      </c>
      <c r="D134" s="51" t="str">
        <f t="shared" ref="D134:L134" si="103">IF(D130&gt;0,D81,"")</f>
        <v/>
      </c>
      <c r="E134" s="51" t="str">
        <f t="shared" si="103"/>
        <v/>
      </c>
      <c r="F134" s="51" t="str">
        <f t="shared" si="103"/>
        <v/>
      </c>
      <c r="G134" s="51" t="str">
        <f t="shared" si="103"/>
        <v/>
      </c>
      <c r="H134" s="51" t="str">
        <f t="shared" si="103"/>
        <v/>
      </c>
      <c r="I134" s="51" t="str">
        <f t="shared" si="103"/>
        <v/>
      </c>
      <c r="J134" s="51" t="str">
        <f t="shared" si="103"/>
        <v/>
      </c>
      <c r="K134" s="51" t="str">
        <f t="shared" si="103"/>
        <v/>
      </c>
      <c r="L134" s="51" t="str">
        <f t="shared" si="103"/>
        <v/>
      </c>
      <c r="M134" s="51">
        <f t="shared" ref="M134:M135" si="104">SUM(C134:L134)</f>
        <v>0</v>
      </c>
    </row>
    <row r="135" spans="2:13" s="3" customFormat="1" x14ac:dyDescent="0.25">
      <c r="B135" s="6"/>
      <c r="C135" s="51" t="str">
        <f>IF(C131&gt;0,C89,"")</f>
        <v/>
      </c>
      <c r="D135" s="51" t="str">
        <f t="shared" ref="D135:L135" si="105">IF(D131&gt;0,D89,"")</f>
        <v/>
      </c>
      <c r="E135" s="51" t="str">
        <f t="shared" si="105"/>
        <v/>
      </c>
      <c r="F135" s="51" t="str">
        <f t="shared" si="105"/>
        <v/>
      </c>
      <c r="G135" s="51" t="str">
        <f t="shared" si="105"/>
        <v/>
      </c>
      <c r="H135" s="51" t="str">
        <f t="shared" si="105"/>
        <v/>
      </c>
      <c r="I135" s="51" t="str">
        <f t="shared" si="105"/>
        <v/>
      </c>
      <c r="J135" s="51" t="str">
        <f t="shared" si="105"/>
        <v/>
      </c>
      <c r="K135" s="51" t="str">
        <f t="shared" si="105"/>
        <v/>
      </c>
      <c r="L135" s="51" t="str">
        <f t="shared" si="105"/>
        <v/>
      </c>
      <c r="M135" s="51">
        <f t="shared" si="104"/>
        <v>0</v>
      </c>
    </row>
    <row r="136" spans="2:13" s="3" customFormat="1" x14ac:dyDescent="0.25">
      <c r="B136" s="6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2:13" s="3" customFormat="1" x14ac:dyDescent="0.25">
      <c r="B137" s="6"/>
      <c r="C137" s="51" t="str">
        <f>IFERROR(C133/$M133,"")</f>
        <v/>
      </c>
      <c r="D137" s="51" t="str">
        <f t="shared" ref="D137:L137" si="106">IFERROR(D133/$M133,"")</f>
        <v/>
      </c>
      <c r="E137" s="51" t="str">
        <f t="shared" si="106"/>
        <v/>
      </c>
      <c r="F137" s="51" t="str">
        <f t="shared" si="106"/>
        <v/>
      </c>
      <c r="G137" s="51" t="str">
        <f t="shared" si="106"/>
        <v/>
      </c>
      <c r="H137" s="51" t="str">
        <f t="shared" si="106"/>
        <v/>
      </c>
      <c r="I137" s="51" t="str">
        <f t="shared" si="106"/>
        <v/>
      </c>
      <c r="J137" s="51" t="str">
        <f t="shared" si="106"/>
        <v/>
      </c>
      <c r="K137" s="51" t="str">
        <f t="shared" si="106"/>
        <v/>
      </c>
      <c r="L137" s="51" t="str">
        <f t="shared" si="106"/>
        <v/>
      </c>
      <c r="M137" s="51"/>
    </row>
    <row r="138" spans="2:13" s="3" customFormat="1" x14ac:dyDescent="0.25">
      <c r="B138" s="6"/>
      <c r="C138" s="51" t="str">
        <f t="shared" ref="C138:L139" si="107">IFERROR(C134/$M134,"")</f>
        <v/>
      </c>
      <c r="D138" s="51" t="str">
        <f t="shared" si="107"/>
        <v/>
      </c>
      <c r="E138" s="51" t="str">
        <f t="shared" si="107"/>
        <v/>
      </c>
      <c r="F138" s="51" t="str">
        <f t="shared" si="107"/>
        <v/>
      </c>
      <c r="G138" s="51" t="str">
        <f t="shared" si="107"/>
        <v/>
      </c>
      <c r="H138" s="51" t="str">
        <f t="shared" si="107"/>
        <v/>
      </c>
      <c r="I138" s="51" t="str">
        <f t="shared" si="107"/>
        <v/>
      </c>
      <c r="J138" s="51" t="str">
        <f t="shared" si="107"/>
        <v/>
      </c>
      <c r="K138" s="51" t="str">
        <f t="shared" si="107"/>
        <v/>
      </c>
      <c r="L138" s="51" t="str">
        <f t="shared" si="107"/>
        <v/>
      </c>
      <c r="M138" s="51"/>
    </row>
    <row r="139" spans="2:13" s="3" customFormat="1" x14ac:dyDescent="0.25">
      <c r="B139" s="6"/>
      <c r="C139" s="51" t="str">
        <f t="shared" si="107"/>
        <v/>
      </c>
      <c r="D139" s="51" t="str">
        <f t="shared" si="107"/>
        <v/>
      </c>
      <c r="E139" s="51" t="str">
        <f t="shared" si="107"/>
        <v/>
      </c>
      <c r="F139" s="51" t="str">
        <f t="shared" si="107"/>
        <v/>
      </c>
      <c r="G139" s="51" t="str">
        <f t="shared" si="107"/>
        <v/>
      </c>
      <c r="H139" s="51" t="str">
        <f t="shared" si="107"/>
        <v/>
      </c>
      <c r="I139" s="51" t="str">
        <f t="shared" si="107"/>
        <v/>
      </c>
      <c r="J139" s="51" t="str">
        <f t="shared" si="107"/>
        <v/>
      </c>
      <c r="K139" s="51" t="str">
        <f t="shared" si="107"/>
        <v/>
      </c>
      <c r="L139" s="51" t="str">
        <f t="shared" si="107"/>
        <v/>
      </c>
      <c r="M139" s="51"/>
    </row>
    <row r="140" spans="2:13" s="3" customFormat="1" x14ac:dyDescent="0.25">
      <c r="B140" s="6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3" customFormat="1" x14ac:dyDescent="0.25">
      <c r="B141" s="6" t="s">
        <v>67</v>
      </c>
      <c r="C141" s="51">
        <f>IFERROR(C137*$N125,0)</f>
        <v>0</v>
      </c>
      <c r="D141" s="51">
        <f t="shared" ref="D141:L141" si="108">IFERROR(D137*$N125,0)</f>
        <v>0</v>
      </c>
      <c r="E141" s="51">
        <f t="shared" si="108"/>
        <v>0</v>
      </c>
      <c r="F141" s="51">
        <f t="shared" si="108"/>
        <v>0</v>
      </c>
      <c r="G141" s="51">
        <f t="shared" si="108"/>
        <v>0</v>
      </c>
      <c r="H141" s="51">
        <f t="shared" si="108"/>
        <v>0</v>
      </c>
      <c r="I141" s="51">
        <f t="shared" si="108"/>
        <v>0</v>
      </c>
      <c r="J141" s="51">
        <f t="shared" si="108"/>
        <v>0</v>
      </c>
      <c r="K141" s="51">
        <f t="shared" si="108"/>
        <v>0</v>
      </c>
      <c r="L141" s="51">
        <f t="shared" si="108"/>
        <v>0</v>
      </c>
      <c r="M141" s="51"/>
    </row>
    <row r="142" spans="2:13" s="3" customFormat="1" x14ac:dyDescent="0.25">
      <c r="B142" s="6"/>
      <c r="C142" s="51">
        <f t="shared" ref="C142:L143" si="109">IFERROR(C138*$N126,0)</f>
        <v>0</v>
      </c>
      <c r="D142" s="51">
        <f t="shared" si="109"/>
        <v>0</v>
      </c>
      <c r="E142" s="51">
        <f t="shared" si="109"/>
        <v>0</v>
      </c>
      <c r="F142" s="51">
        <f t="shared" si="109"/>
        <v>0</v>
      </c>
      <c r="G142" s="51">
        <f t="shared" si="109"/>
        <v>0</v>
      </c>
      <c r="H142" s="51">
        <f t="shared" si="109"/>
        <v>0</v>
      </c>
      <c r="I142" s="51">
        <f t="shared" si="109"/>
        <v>0</v>
      </c>
      <c r="J142" s="51">
        <f t="shared" si="109"/>
        <v>0</v>
      </c>
      <c r="K142" s="51">
        <f t="shared" si="109"/>
        <v>0</v>
      </c>
      <c r="L142" s="51">
        <f t="shared" si="109"/>
        <v>0</v>
      </c>
      <c r="M142" s="51"/>
    </row>
    <row r="143" spans="2:13" s="3" customFormat="1" x14ac:dyDescent="0.25">
      <c r="B143" s="6"/>
      <c r="C143" s="51">
        <f t="shared" si="109"/>
        <v>0</v>
      </c>
      <c r="D143" s="51">
        <f t="shared" si="109"/>
        <v>0</v>
      </c>
      <c r="E143" s="51">
        <f t="shared" si="109"/>
        <v>0</v>
      </c>
      <c r="F143" s="51">
        <f t="shared" si="109"/>
        <v>0</v>
      </c>
      <c r="G143" s="51">
        <f t="shared" si="109"/>
        <v>0</v>
      </c>
      <c r="H143" s="51">
        <f t="shared" si="109"/>
        <v>0</v>
      </c>
      <c r="I143" s="51">
        <f t="shared" si="109"/>
        <v>0</v>
      </c>
      <c r="J143" s="51">
        <f t="shared" si="109"/>
        <v>0</v>
      </c>
      <c r="K143" s="51">
        <f t="shared" si="109"/>
        <v>0</v>
      </c>
      <c r="L143" s="51">
        <f t="shared" si="109"/>
        <v>0</v>
      </c>
      <c r="M143" s="51"/>
    </row>
    <row r="144" spans="2:13" s="3" customFormat="1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4" s="3" customFormat="1" x14ac:dyDescent="0.25">
      <c r="B145" s="6" t="s">
        <v>69</v>
      </c>
      <c r="C145" s="55">
        <f>MIN(C141,C129)</f>
        <v>0</v>
      </c>
      <c r="D145" s="55">
        <f t="shared" ref="D145:L145" si="110">MIN(D141,D129)</f>
        <v>0</v>
      </c>
      <c r="E145" s="55">
        <f t="shared" si="110"/>
        <v>0</v>
      </c>
      <c r="F145" s="55">
        <f t="shared" si="110"/>
        <v>0</v>
      </c>
      <c r="G145" s="55">
        <f t="shared" si="110"/>
        <v>0</v>
      </c>
      <c r="H145" s="55">
        <f t="shared" si="110"/>
        <v>0</v>
      </c>
      <c r="I145" s="55">
        <f t="shared" si="110"/>
        <v>0</v>
      </c>
      <c r="J145" s="55">
        <f t="shared" si="110"/>
        <v>0</v>
      </c>
      <c r="K145" s="55">
        <f t="shared" si="110"/>
        <v>0</v>
      </c>
      <c r="L145" s="55">
        <f t="shared" si="110"/>
        <v>0</v>
      </c>
      <c r="M145" s="6"/>
    </row>
    <row r="146" spans="2:14" s="3" customFormat="1" x14ac:dyDescent="0.25">
      <c r="B146" s="6"/>
      <c r="C146" s="55">
        <f t="shared" ref="C146:L147" si="111">MIN(C142,C130)</f>
        <v>0</v>
      </c>
      <c r="D146" s="55">
        <f t="shared" si="111"/>
        <v>0</v>
      </c>
      <c r="E146" s="55">
        <f t="shared" si="111"/>
        <v>0</v>
      </c>
      <c r="F146" s="55">
        <f t="shared" si="111"/>
        <v>0</v>
      </c>
      <c r="G146" s="55">
        <f t="shared" si="111"/>
        <v>0</v>
      </c>
      <c r="H146" s="55">
        <f t="shared" si="111"/>
        <v>0</v>
      </c>
      <c r="I146" s="55">
        <f t="shared" si="111"/>
        <v>0</v>
      </c>
      <c r="J146" s="55">
        <f t="shared" si="111"/>
        <v>0</v>
      </c>
      <c r="K146" s="55">
        <f t="shared" si="111"/>
        <v>0</v>
      </c>
      <c r="L146" s="55">
        <f t="shared" si="111"/>
        <v>0</v>
      </c>
      <c r="M146" s="6"/>
    </row>
    <row r="147" spans="2:14" s="3" customFormat="1" x14ac:dyDescent="0.25">
      <c r="B147" s="6"/>
      <c r="C147" s="55">
        <f t="shared" si="111"/>
        <v>0</v>
      </c>
      <c r="D147" s="55">
        <f t="shared" si="111"/>
        <v>0</v>
      </c>
      <c r="E147" s="55">
        <f t="shared" si="111"/>
        <v>0</v>
      </c>
      <c r="F147" s="55">
        <f t="shared" si="111"/>
        <v>0</v>
      </c>
      <c r="G147" s="55">
        <f t="shared" si="111"/>
        <v>0</v>
      </c>
      <c r="H147" s="55">
        <f t="shared" si="111"/>
        <v>0</v>
      </c>
      <c r="I147" s="55">
        <f t="shared" si="111"/>
        <v>0</v>
      </c>
      <c r="J147" s="55">
        <f t="shared" si="111"/>
        <v>0</v>
      </c>
      <c r="K147" s="55">
        <f t="shared" si="111"/>
        <v>0</v>
      </c>
      <c r="L147" s="55">
        <f t="shared" si="111"/>
        <v>0</v>
      </c>
      <c r="M147" s="6"/>
    </row>
    <row r="148" spans="2:14" s="3" customFormat="1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4" s="3" customFormat="1" x14ac:dyDescent="0.25">
      <c r="B149" s="6" t="s">
        <v>68</v>
      </c>
      <c r="C149" s="55">
        <f>ROUND(C173+C125+C106+C153,0)</f>
        <v>0</v>
      </c>
      <c r="D149" s="55">
        <f t="shared" ref="D149:L149" si="112">ROUND(D173+D125+D106+D153,0)</f>
        <v>0</v>
      </c>
      <c r="E149" s="55">
        <f t="shared" si="112"/>
        <v>0</v>
      </c>
      <c r="F149" s="55">
        <f t="shared" si="112"/>
        <v>0</v>
      </c>
      <c r="G149" s="55">
        <f t="shared" si="112"/>
        <v>0</v>
      </c>
      <c r="H149" s="55">
        <f t="shared" si="112"/>
        <v>0</v>
      </c>
      <c r="I149" s="55">
        <f t="shared" si="112"/>
        <v>0</v>
      </c>
      <c r="J149" s="55">
        <f t="shared" si="112"/>
        <v>0</v>
      </c>
      <c r="K149" s="55">
        <f t="shared" si="112"/>
        <v>0</v>
      </c>
      <c r="L149" s="55">
        <f t="shared" si="112"/>
        <v>0</v>
      </c>
      <c r="M149" s="6"/>
    </row>
    <row r="150" spans="2:14" s="3" customFormat="1" x14ac:dyDescent="0.25">
      <c r="B150" s="6"/>
      <c r="C150" s="55">
        <f t="shared" ref="C150:L151" si="113">ROUND(C174+C126+C107+C154,0)</f>
        <v>0</v>
      </c>
      <c r="D150" s="55">
        <f t="shared" si="113"/>
        <v>0</v>
      </c>
      <c r="E150" s="55">
        <f t="shared" si="113"/>
        <v>0</v>
      </c>
      <c r="F150" s="55">
        <f t="shared" si="113"/>
        <v>0</v>
      </c>
      <c r="G150" s="55">
        <f t="shared" si="113"/>
        <v>0</v>
      </c>
      <c r="H150" s="55">
        <f t="shared" si="113"/>
        <v>0</v>
      </c>
      <c r="I150" s="55">
        <f t="shared" si="113"/>
        <v>0</v>
      </c>
      <c r="J150" s="55">
        <f t="shared" si="113"/>
        <v>0</v>
      </c>
      <c r="K150" s="55">
        <f t="shared" si="113"/>
        <v>0</v>
      </c>
      <c r="L150" s="55">
        <f t="shared" si="113"/>
        <v>0</v>
      </c>
      <c r="M150" s="6"/>
    </row>
    <row r="151" spans="2:14" s="3" customFormat="1" x14ac:dyDescent="0.25">
      <c r="B151" s="6"/>
      <c r="C151" s="55">
        <f t="shared" si="113"/>
        <v>0</v>
      </c>
      <c r="D151" s="55">
        <f t="shared" si="113"/>
        <v>0</v>
      </c>
      <c r="E151" s="55">
        <f t="shared" si="113"/>
        <v>0</v>
      </c>
      <c r="F151" s="55">
        <f t="shared" si="113"/>
        <v>0</v>
      </c>
      <c r="G151" s="55">
        <f t="shared" si="113"/>
        <v>0</v>
      </c>
      <c r="H151" s="55">
        <f t="shared" si="113"/>
        <v>0</v>
      </c>
      <c r="I151" s="55">
        <f t="shared" si="113"/>
        <v>0</v>
      </c>
      <c r="J151" s="55">
        <f t="shared" si="113"/>
        <v>0</v>
      </c>
      <c r="K151" s="55">
        <f t="shared" si="113"/>
        <v>0</v>
      </c>
      <c r="L151" s="55">
        <f t="shared" si="113"/>
        <v>0</v>
      </c>
      <c r="M151" s="6"/>
    </row>
    <row r="152" spans="2:14" s="3" customFormat="1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4" s="3" customFormat="1" x14ac:dyDescent="0.25">
      <c r="C153" s="53">
        <f>IF(C145&gt;=C129,C145,0)</f>
        <v>0</v>
      </c>
      <c r="D153" s="53">
        <f t="shared" ref="D153:L153" si="114">IF(D145&gt;=D129,D145,0)</f>
        <v>0</v>
      </c>
      <c r="E153" s="53">
        <f t="shared" si="114"/>
        <v>0</v>
      </c>
      <c r="F153" s="53">
        <f t="shared" si="114"/>
        <v>0</v>
      </c>
      <c r="G153" s="53">
        <f t="shared" si="114"/>
        <v>0</v>
      </c>
      <c r="H153" s="53">
        <f t="shared" si="114"/>
        <v>0</v>
      </c>
      <c r="I153" s="53">
        <f t="shared" si="114"/>
        <v>0</v>
      </c>
      <c r="J153" s="53">
        <f t="shared" si="114"/>
        <v>0</v>
      </c>
      <c r="K153" s="53">
        <f t="shared" si="114"/>
        <v>0</v>
      </c>
      <c r="L153" s="53">
        <f t="shared" si="114"/>
        <v>0</v>
      </c>
      <c r="M153" s="55">
        <f>SUM(C153:L153)</f>
        <v>0</v>
      </c>
      <c r="N153" s="56">
        <f>+N125-M153</f>
        <v>0</v>
      </c>
    </row>
    <row r="154" spans="2:14" s="3" customFormat="1" x14ac:dyDescent="0.25">
      <c r="B154" s="6"/>
      <c r="C154" s="53">
        <f t="shared" ref="C154:L155" si="115">IF(C146&gt;=C130,C146,0)</f>
        <v>0</v>
      </c>
      <c r="D154" s="53">
        <f t="shared" si="115"/>
        <v>0</v>
      </c>
      <c r="E154" s="53">
        <f t="shared" si="115"/>
        <v>0</v>
      </c>
      <c r="F154" s="53">
        <f t="shared" si="115"/>
        <v>0</v>
      </c>
      <c r="G154" s="53">
        <f t="shared" si="115"/>
        <v>0</v>
      </c>
      <c r="H154" s="53">
        <f t="shared" si="115"/>
        <v>0</v>
      </c>
      <c r="I154" s="53">
        <f t="shared" si="115"/>
        <v>0</v>
      </c>
      <c r="J154" s="53">
        <f t="shared" si="115"/>
        <v>0</v>
      </c>
      <c r="K154" s="53">
        <f t="shared" si="115"/>
        <v>0</v>
      </c>
      <c r="L154" s="53">
        <f t="shared" si="115"/>
        <v>0</v>
      </c>
      <c r="M154" s="55">
        <f t="shared" ref="M154:M155" si="116">SUM(C154:L154)</f>
        <v>0</v>
      </c>
      <c r="N154" s="56">
        <f t="shared" ref="N154:N155" si="117">+N126-M154</f>
        <v>0</v>
      </c>
    </row>
    <row r="155" spans="2:14" s="3" customFormat="1" x14ac:dyDescent="0.25">
      <c r="B155" s="6"/>
      <c r="C155" s="53">
        <f t="shared" si="115"/>
        <v>0</v>
      </c>
      <c r="D155" s="53">
        <f t="shared" si="115"/>
        <v>0</v>
      </c>
      <c r="E155" s="53">
        <f t="shared" si="115"/>
        <v>0</v>
      </c>
      <c r="F155" s="53">
        <f t="shared" si="115"/>
        <v>0</v>
      </c>
      <c r="G155" s="53">
        <f t="shared" si="115"/>
        <v>0</v>
      </c>
      <c r="H155" s="53">
        <f t="shared" si="115"/>
        <v>0</v>
      </c>
      <c r="I155" s="53">
        <f t="shared" si="115"/>
        <v>0</v>
      </c>
      <c r="J155" s="53">
        <f t="shared" si="115"/>
        <v>0</v>
      </c>
      <c r="K155" s="53">
        <f t="shared" si="115"/>
        <v>0</v>
      </c>
      <c r="L155" s="53">
        <f t="shared" si="115"/>
        <v>0</v>
      </c>
      <c r="M155" s="55">
        <f t="shared" si="116"/>
        <v>0</v>
      </c>
      <c r="N155" s="56">
        <f t="shared" si="117"/>
        <v>0</v>
      </c>
    </row>
    <row r="156" spans="2:14" s="3" customFormat="1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4" s="3" customFormat="1" x14ac:dyDescent="0.25">
      <c r="B157" s="6" t="s">
        <v>66</v>
      </c>
      <c r="C157" s="55">
        <f>+C129-C153</f>
        <v>0</v>
      </c>
      <c r="D157" s="55">
        <f t="shared" ref="D157:L157" si="118">+D129-D153</f>
        <v>0</v>
      </c>
      <c r="E157" s="55">
        <f t="shared" si="118"/>
        <v>49.080574038078112</v>
      </c>
      <c r="F157" s="55">
        <f t="shared" si="118"/>
        <v>229.09098909147099</v>
      </c>
      <c r="G157" s="55">
        <f t="shared" si="118"/>
        <v>451.82821349233541</v>
      </c>
      <c r="H157" s="55">
        <f t="shared" si="118"/>
        <v>575.64373830386887</v>
      </c>
      <c r="I157" s="55">
        <f t="shared" si="118"/>
        <v>732.84066228531583</v>
      </c>
      <c r="J157" s="55">
        <f t="shared" si="118"/>
        <v>863.10977644814955</v>
      </c>
      <c r="K157" s="55">
        <f t="shared" si="118"/>
        <v>1005.1114599259492</v>
      </c>
      <c r="L157" s="55">
        <f t="shared" si="118"/>
        <v>1093.294586414833</v>
      </c>
      <c r="M157" s="6"/>
    </row>
    <row r="158" spans="2:14" s="3" customFormat="1" x14ac:dyDescent="0.25">
      <c r="B158" s="6"/>
      <c r="C158" s="55">
        <f t="shared" ref="C158:L159" si="119">+C130-C154</f>
        <v>0</v>
      </c>
      <c r="D158" s="55">
        <f t="shared" si="119"/>
        <v>0</v>
      </c>
      <c r="E158" s="55">
        <f t="shared" si="119"/>
        <v>21.138595465222267</v>
      </c>
      <c r="F158" s="55">
        <f t="shared" si="119"/>
        <v>86.782703960893201</v>
      </c>
      <c r="G158" s="55">
        <f t="shared" si="119"/>
        <v>142.61662779415647</v>
      </c>
      <c r="H158" s="55">
        <f t="shared" si="119"/>
        <v>190.66072828165676</v>
      </c>
      <c r="I158" s="55">
        <f t="shared" si="119"/>
        <v>232.41936023919996</v>
      </c>
      <c r="J158" s="55">
        <f t="shared" si="119"/>
        <v>269.0351879302649</v>
      </c>
      <c r="K158" s="55">
        <f t="shared" si="119"/>
        <v>301.39136145872396</v>
      </c>
      <c r="L158" s="55">
        <f t="shared" si="119"/>
        <v>355.95543486988333</v>
      </c>
      <c r="M158" s="6"/>
    </row>
    <row r="159" spans="2:14" s="3" customFormat="1" x14ac:dyDescent="0.25">
      <c r="B159" s="6"/>
      <c r="C159" s="55">
        <f t="shared" si="119"/>
        <v>29.293985815132999</v>
      </c>
      <c r="D159" s="55">
        <f t="shared" si="119"/>
        <v>61.479963048439117</v>
      </c>
      <c r="E159" s="55">
        <f t="shared" si="119"/>
        <v>147.40434514476328</v>
      </c>
      <c r="F159" s="55">
        <f t="shared" si="119"/>
        <v>202.21103349807112</v>
      </c>
      <c r="G159" s="55">
        <f t="shared" si="119"/>
        <v>246.02215651226732</v>
      </c>
      <c r="H159" s="55">
        <f t="shared" si="119"/>
        <v>278.94210949627995</v>
      </c>
      <c r="I159" s="55">
        <f t="shared" si="119"/>
        <v>306.06071735578951</v>
      </c>
      <c r="J159" s="55">
        <f t="shared" si="119"/>
        <v>335.45573619680874</v>
      </c>
      <c r="K159" s="55">
        <f t="shared" si="119"/>
        <v>358.19485084885315</v>
      </c>
      <c r="L159" s="55">
        <f t="shared" si="119"/>
        <v>392.93510208359481</v>
      </c>
      <c r="M159" s="6"/>
    </row>
    <row r="160" spans="2:14" s="3" customFormat="1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 s="3" customFormat="1" x14ac:dyDescent="0.25">
      <c r="B161" s="6" t="s">
        <v>52</v>
      </c>
      <c r="C161" s="57" t="str">
        <f>IF(C157&gt;0,C73,"")</f>
        <v/>
      </c>
      <c r="D161" s="57" t="str">
        <f t="shared" ref="D161:L161" si="120">IF(D157&gt;0,D73,"")</f>
        <v/>
      </c>
      <c r="E161" s="57" t="str">
        <f t="shared" si="120"/>
        <v/>
      </c>
      <c r="F161" s="57" t="str">
        <f t="shared" si="120"/>
        <v/>
      </c>
      <c r="G161" s="57" t="str">
        <f t="shared" si="120"/>
        <v/>
      </c>
      <c r="H161" s="57" t="str">
        <f t="shared" si="120"/>
        <v/>
      </c>
      <c r="I161" s="57" t="str">
        <f t="shared" si="120"/>
        <v/>
      </c>
      <c r="J161" s="57" t="str">
        <f t="shared" si="120"/>
        <v/>
      </c>
      <c r="K161" s="57" t="str">
        <f t="shared" si="120"/>
        <v/>
      </c>
      <c r="L161" s="57" t="str">
        <f t="shared" si="120"/>
        <v/>
      </c>
      <c r="M161" s="58">
        <f>SUM(C161:L161)</f>
        <v>0</v>
      </c>
    </row>
    <row r="162" spans="2:13" s="3" customFormat="1" x14ac:dyDescent="0.25">
      <c r="B162" s="6"/>
      <c r="C162" s="57" t="str">
        <f>IF(C158&gt;0,C81,"")</f>
        <v/>
      </c>
      <c r="D162" s="57" t="str">
        <f t="shared" ref="D162:L162" si="121">IF(D158&gt;0,D81,"")</f>
        <v/>
      </c>
      <c r="E162" s="57" t="str">
        <f t="shared" si="121"/>
        <v/>
      </c>
      <c r="F162" s="57" t="str">
        <f t="shared" si="121"/>
        <v/>
      </c>
      <c r="G162" s="57" t="str">
        <f t="shared" si="121"/>
        <v/>
      </c>
      <c r="H162" s="57" t="str">
        <f t="shared" si="121"/>
        <v/>
      </c>
      <c r="I162" s="57" t="str">
        <f t="shared" si="121"/>
        <v/>
      </c>
      <c r="J162" s="57" t="str">
        <f t="shared" si="121"/>
        <v/>
      </c>
      <c r="K162" s="57" t="str">
        <f t="shared" si="121"/>
        <v/>
      </c>
      <c r="L162" s="57" t="str">
        <f t="shared" si="121"/>
        <v/>
      </c>
      <c r="M162" s="58">
        <f t="shared" ref="M162:M163" si="122">SUM(C162:L162)</f>
        <v>0</v>
      </c>
    </row>
    <row r="163" spans="2:13" s="3" customFormat="1" x14ac:dyDescent="0.25">
      <c r="B163" s="6"/>
      <c r="C163" s="57" t="str">
        <f>IF(C159&gt;0,C89,"")</f>
        <v/>
      </c>
      <c r="D163" s="57" t="str">
        <f t="shared" ref="D163:L163" si="123">IF(D159&gt;0,D89,"")</f>
        <v/>
      </c>
      <c r="E163" s="57" t="str">
        <f t="shared" si="123"/>
        <v/>
      </c>
      <c r="F163" s="57" t="str">
        <f t="shared" si="123"/>
        <v/>
      </c>
      <c r="G163" s="57" t="str">
        <f t="shared" si="123"/>
        <v/>
      </c>
      <c r="H163" s="57" t="str">
        <f t="shared" si="123"/>
        <v/>
      </c>
      <c r="I163" s="57" t="str">
        <f t="shared" si="123"/>
        <v/>
      </c>
      <c r="J163" s="57" t="str">
        <f t="shared" si="123"/>
        <v/>
      </c>
      <c r="K163" s="57" t="str">
        <f t="shared" si="123"/>
        <v/>
      </c>
      <c r="L163" s="57" t="str">
        <f t="shared" si="123"/>
        <v/>
      </c>
      <c r="M163" s="58">
        <f t="shared" si="122"/>
        <v>0</v>
      </c>
    </row>
    <row r="164" spans="2:13" s="3" customFormat="1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 s="3" customFormat="1" x14ac:dyDescent="0.25">
      <c r="B165" s="6"/>
      <c r="C165" s="51" t="str">
        <f>IFERROR(C161/$M161,"")</f>
        <v/>
      </c>
      <c r="D165" s="51" t="str">
        <f t="shared" ref="D165:L165" si="124">IFERROR(D161/$M161,"")</f>
        <v/>
      </c>
      <c r="E165" s="51" t="str">
        <f t="shared" si="124"/>
        <v/>
      </c>
      <c r="F165" s="51" t="str">
        <f t="shared" si="124"/>
        <v/>
      </c>
      <c r="G165" s="51" t="str">
        <f t="shared" si="124"/>
        <v/>
      </c>
      <c r="H165" s="51" t="str">
        <f t="shared" si="124"/>
        <v/>
      </c>
      <c r="I165" s="51" t="str">
        <f t="shared" si="124"/>
        <v/>
      </c>
      <c r="J165" s="51" t="str">
        <f t="shared" si="124"/>
        <v/>
      </c>
      <c r="K165" s="51" t="str">
        <f t="shared" si="124"/>
        <v/>
      </c>
      <c r="L165" s="51" t="str">
        <f t="shared" si="124"/>
        <v/>
      </c>
      <c r="M165" s="6"/>
    </row>
    <row r="166" spans="2:13" s="3" customFormat="1" x14ac:dyDescent="0.25">
      <c r="B166" s="6"/>
      <c r="C166" s="51" t="str">
        <f t="shared" ref="C166:L167" si="125">IFERROR(C162/$M162,"")</f>
        <v/>
      </c>
      <c r="D166" s="51" t="str">
        <f t="shared" si="125"/>
        <v/>
      </c>
      <c r="E166" s="51" t="str">
        <f t="shared" si="125"/>
        <v/>
      </c>
      <c r="F166" s="51" t="str">
        <f t="shared" si="125"/>
        <v/>
      </c>
      <c r="G166" s="51" t="str">
        <f t="shared" si="125"/>
        <v/>
      </c>
      <c r="H166" s="51" t="str">
        <f t="shared" si="125"/>
        <v/>
      </c>
      <c r="I166" s="51" t="str">
        <f t="shared" si="125"/>
        <v/>
      </c>
      <c r="J166" s="51" t="str">
        <f t="shared" si="125"/>
        <v/>
      </c>
      <c r="K166" s="51" t="str">
        <f t="shared" si="125"/>
        <v/>
      </c>
      <c r="L166" s="51" t="str">
        <f t="shared" si="125"/>
        <v/>
      </c>
      <c r="M166" s="6"/>
    </row>
    <row r="167" spans="2:13" s="3" customFormat="1" x14ac:dyDescent="0.25">
      <c r="B167" s="6"/>
      <c r="C167" s="51" t="str">
        <f t="shared" si="125"/>
        <v/>
      </c>
      <c r="D167" s="51" t="str">
        <f t="shared" si="125"/>
        <v/>
      </c>
      <c r="E167" s="51" t="str">
        <f t="shared" si="125"/>
        <v/>
      </c>
      <c r="F167" s="51" t="str">
        <f t="shared" si="125"/>
        <v/>
      </c>
      <c r="G167" s="51" t="str">
        <f t="shared" si="125"/>
        <v/>
      </c>
      <c r="H167" s="51" t="str">
        <f t="shared" si="125"/>
        <v/>
      </c>
      <c r="I167" s="51" t="str">
        <f t="shared" si="125"/>
        <v/>
      </c>
      <c r="J167" s="51" t="str">
        <f t="shared" si="125"/>
        <v/>
      </c>
      <c r="K167" s="51" t="str">
        <f t="shared" si="125"/>
        <v/>
      </c>
      <c r="L167" s="51" t="str">
        <f t="shared" si="125"/>
        <v/>
      </c>
      <c r="M167" s="6"/>
    </row>
    <row r="168" spans="2:13" s="3" customForma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 s="3" customFormat="1" x14ac:dyDescent="0.25">
      <c r="B169" s="6" t="s">
        <v>70</v>
      </c>
      <c r="C169" s="52">
        <f>IFERROR(C165*$N153,0)</f>
        <v>0</v>
      </c>
      <c r="D169" s="52">
        <f t="shared" ref="D169:L169" si="126">IFERROR(D165*$N153,0)</f>
        <v>0</v>
      </c>
      <c r="E169" s="52">
        <f t="shared" si="126"/>
        <v>0</v>
      </c>
      <c r="F169" s="52">
        <f t="shared" si="126"/>
        <v>0</v>
      </c>
      <c r="G169" s="52">
        <f t="shared" si="126"/>
        <v>0</v>
      </c>
      <c r="H169" s="52">
        <f t="shared" si="126"/>
        <v>0</v>
      </c>
      <c r="I169" s="52">
        <f t="shared" si="126"/>
        <v>0</v>
      </c>
      <c r="J169" s="52">
        <f t="shared" si="126"/>
        <v>0</v>
      </c>
      <c r="K169" s="52">
        <f t="shared" si="126"/>
        <v>0</v>
      </c>
      <c r="L169" s="52">
        <f t="shared" si="126"/>
        <v>0</v>
      </c>
      <c r="M169" s="6"/>
    </row>
    <row r="170" spans="2:13" s="3" customFormat="1" x14ac:dyDescent="0.25">
      <c r="B170" s="6"/>
      <c r="C170" s="52">
        <f t="shared" ref="C170:L171" si="127">IFERROR(C166*$N154,0)</f>
        <v>0</v>
      </c>
      <c r="D170" s="52">
        <f t="shared" si="127"/>
        <v>0</v>
      </c>
      <c r="E170" s="52">
        <f t="shared" si="127"/>
        <v>0</v>
      </c>
      <c r="F170" s="52">
        <f t="shared" si="127"/>
        <v>0</v>
      </c>
      <c r="G170" s="52">
        <f t="shared" si="127"/>
        <v>0</v>
      </c>
      <c r="H170" s="52">
        <f t="shared" si="127"/>
        <v>0</v>
      </c>
      <c r="I170" s="52">
        <f t="shared" si="127"/>
        <v>0</v>
      </c>
      <c r="J170" s="52">
        <f t="shared" si="127"/>
        <v>0</v>
      </c>
      <c r="K170" s="52">
        <f t="shared" si="127"/>
        <v>0</v>
      </c>
      <c r="L170" s="52">
        <f t="shared" si="127"/>
        <v>0</v>
      </c>
      <c r="M170" s="6"/>
    </row>
    <row r="171" spans="2:13" s="3" customFormat="1" x14ac:dyDescent="0.25">
      <c r="B171" s="6"/>
      <c r="C171" s="52">
        <f t="shared" si="127"/>
        <v>0</v>
      </c>
      <c r="D171" s="52">
        <f t="shared" si="127"/>
        <v>0</v>
      </c>
      <c r="E171" s="52">
        <f t="shared" si="127"/>
        <v>0</v>
      </c>
      <c r="F171" s="52">
        <f t="shared" si="127"/>
        <v>0</v>
      </c>
      <c r="G171" s="52">
        <f t="shared" si="127"/>
        <v>0</v>
      </c>
      <c r="H171" s="52">
        <f t="shared" si="127"/>
        <v>0</v>
      </c>
      <c r="I171" s="52">
        <f t="shared" si="127"/>
        <v>0</v>
      </c>
      <c r="J171" s="52">
        <f t="shared" si="127"/>
        <v>0</v>
      </c>
      <c r="K171" s="52">
        <f t="shared" si="127"/>
        <v>0</v>
      </c>
      <c r="L171" s="52">
        <f t="shared" si="127"/>
        <v>0</v>
      </c>
      <c r="M171" s="6"/>
    </row>
    <row r="172" spans="2:13" s="3" customForma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 s="3" customFormat="1" x14ac:dyDescent="0.25">
      <c r="B173" s="6"/>
      <c r="C173" s="52">
        <f>MIN(C169,C157)</f>
        <v>0</v>
      </c>
      <c r="D173" s="52">
        <f t="shared" ref="D173:L173" si="128">MIN(D169,D157)</f>
        <v>0</v>
      </c>
      <c r="E173" s="52">
        <f t="shared" si="128"/>
        <v>0</v>
      </c>
      <c r="F173" s="52">
        <f t="shared" si="128"/>
        <v>0</v>
      </c>
      <c r="G173" s="52">
        <f t="shared" si="128"/>
        <v>0</v>
      </c>
      <c r="H173" s="52">
        <f t="shared" si="128"/>
        <v>0</v>
      </c>
      <c r="I173" s="52">
        <f t="shared" si="128"/>
        <v>0</v>
      </c>
      <c r="J173" s="52">
        <f t="shared" si="128"/>
        <v>0</v>
      </c>
      <c r="K173" s="52">
        <f t="shared" si="128"/>
        <v>0</v>
      </c>
      <c r="L173" s="52">
        <f t="shared" si="128"/>
        <v>0</v>
      </c>
      <c r="M173" s="6"/>
    </row>
    <row r="174" spans="2:13" s="3" customFormat="1" x14ac:dyDescent="0.25">
      <c r="B174" s="6"/>
      <c r="C174" s="52">
        <f t="shared" ref="C174:L175" si="129">MIN(C170,C158)</f>
        <v>0</v>
      </c>
      <c r="D174" s="52">
        <f t="shared" si="129"/>
        <v>0</v>
      </c>
      <c r="E174" s="52">
        <f t="shared" si="129"/>
        <v>0</v>
      </c>
      <c r="F174" s="52">
        <f t="shared" si="129"/>
        <v>0</v>
      </c>
      <c r="G174" s="52">
        <f t="shared" si="129"/>
        <v>0</v>
      </c>
      <c r="H174" s="52">
        <f t="shared" si="129"/>
        <v>0</v>
      </c>
      <c r="I174" s="52">
        <f t="shared" si="129"/>
        <v>0</v>
      </c>
      <c r="J174" s="52">
        <f t="shared" si="129"/>
        <v>0</v>
      </c>
      <c r="K174" s="52">
        <f t="shared" si="129"/>
        <v>0</v>
      </c>
      <c r="L174" s="52">
        <f t="shared" si="129"/>
        <v>0</v>
      </c>
      <c r="M174" s="6"/>
    </row>
    <row r="175" spans="2:13" s="3" customFormat="1" x14ac:dyDescent="0.25">
      <c r="B175" s="6"/>
      <c r="C175" s="52">
        <f t="shared" si="129"/>
        <v>0</v>
      </c>
      <c r="D175" s="52">
        <f t="shared" si="129"/>
        <v>0</v>
      </c>
      <c r="E175" s="52">
        <f t="shared" si="129"/>
        <v>0</v>
      </c>
      <c r="F175" s="52">
        <f t="shared" si="129"/>
        <v>0</v>
      </c>
      <c r="G175" s="52">
        <f t="shared" si="129"/>
        <v>0</v>
      </c>
      <c r="H175" s="52">
        <f t="shared" si="129"/>
        <v>0</v>
      </c>
      <c r="I175" s="52">
        <f t="shared" si="129"/>
        <v>0</v>
      </c>
      <c r="J175" s="52">
        <f t="shared" si="129"/>
        <v>0</v>
      </c>
      <c r="K175" s="52">
        <f t="shared" si="129"/>
        <v>0</v>
      </c>
      <c r="L175" s="52">
        <f t="shared" si="129"/>
        <v>0</v>
      </c>
      <c r="M175" s="6"/>
    </row>
    <row r="176" spans="2:13" s="3" customForma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3" customFormat="1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 s="3" customFormat="1" x14ac:dyDescent="0.25">
      <c r="B178" s="7" t="s">
        <v>120</v>
      </c>
      <c r="C178" s="7" t="s">
        <v>121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 s="3" customFormat="1" x14ac:dyDescent="0.25">
      <c r="B179" s="77">
        <f>+M36</f>
        <v>0</v>
      </c>
      <c r="C179" s="52" t="str">
        <f>+C74</f>
        <v/>
      </c>
      <c r="D179" s="52" t="str">
        <f t="shared" ref="D179:L179" si="130">+D74</f>
        <v/>
      </c>
      <c r="E179" s="52" t="str">
        <f t="shared" si="130"/>
        <v/>
      </c>
      <c r="F179" s="52" t="str">
        <f t="shared" si="130"/>
        <v/>
      </c>
      <c r="G179" s="52" t="str">
        <f t="shared" si="130"/>
        <v/>
      </c>
      <c r="H179" s="52" t="str">
        <f t="shared" si="130"/>
        <v/>
      </c>
      <c r="I179" s="52" t="str">
        <f t="shared" si="130"/>
        <v/>
      </c>
      <c r="J179" s="52" t="str">
        <f t="shared" si="130"/>
        <v/>
      </c>
      <c r="K179" s="52" t="str">
        <f t="shared" si="130"/>
        <v/>
      </c>
      <c r="L179" s="52" t="str">
        <f t="shared" si="130"/>
        <v/>
      </c>
      <c r="M179" s="52">
        <f>SUM(C179:L179)</f>
        <v>0</v>
      </c>
    </row>
    <row r="180" spans="2:13" s="3" customFormat="1" x14ac:dyDescent="0.25">
      <c r="B180" s="77">
        <f t="shared" ref="B180:B181" si="131">+M37</f>
        <v>0</v>
      </c>
      <c r="C180" s="52" t="str">
        <f>+C82</f>
        <v/>
      </c>
      <c r="D180" s="52" t="str">
        <f t="shared" ref="D180:L180" si="132">+D82</f>
        <v/>
      </c>
      <c r="E180" s="52" t="str">
        <f t="shared" si="132"/>
        <v/>
      </c>
      <c r="F180" s="52" t="str">
        <f t="shared" si="132"/>
        <v/>
      </c>
      <c r="G180" s="52" t="str">
        <f t="shared" si="132"/>
        <v/>
      </c>
      <c r="H180" s="52" t="str">
        <f t="shared" si="132"/>
        <v/>
      </c>
      <c r="I180" s="52" t="str">
        <f t="shared" si="132"/>
        <v/>
      </c>
      <c r="J180" s="52" t="str">
        <f t="shared" si="132"/>
        <v/>
      </c>
      <c r="K180" s="52" t="str">
        <f t="shared" si="132"/>
        <v/>
      </c>
      <c r="L180" s="52" t="str">
        <f t="shared" si="132"/>
        <v/>
      </c>
      <c r="M180" s="52">
        <f t="shared" ref="M180:M181" si="133">SUM(C180:L180)</f>
        <v>0</v>
      </c>
    </row>
    <row r="181" spans="2:13" s="3" customFormat="1" x14ac:dyDescent="0.25">
      <c r="B181" s="77">
        <f t="shared" si="131"/>
        <v>0</v>
      </c>
      <c r="C181" s="52" t="str">
        <f>+C90</f>
        <v/>
      </c>
      <c r="D181" s="52" t="str">
        <f t="shared" ref="D181:L181" si="134">+D90</f>
        <v/>
      </c>
      <c r="E181" s="52" t="str">
        <f t="shared" si="134"/>
        <v/>
      </c>
      <c r="F181" s="52" t="str">
        <f t="shared" si="134"/>
        <v/>
      </c>
      <c r="G181" s="52" t="str">
        <f t="shared" si="134"/>
        <v/>
      </c>
      <c r="H181" s="52" t="str">
        <f t="shared" si="134"/>
        <v/>
      </c>
      <c r="I181" s="52" t="str">
        <f t="shared" si="134"/>
        <v/>
      </c>
      <c r="J181" s="52" t="str">
        <f t="shared" si="134"/>
        <v/>
      </c>
      <c r="K181" s="52" t="str">
        <f t="shared" si="134"/>
        <v/>
      </c>
      <c r="L181" s="52" t="str">
        <f t="shared" si="134"/>
        <v/>
      </c>
      <c r="M181" s="52">
        <f t="shared" si="133"/>
        <v>0</v>
      </c>
    </row>
    <row r="182" spans="2:13" s="3" customFormat="1" x14ac:dyDescent="0.25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 s="3" customFormat="1" x14ac:dyDescent="0.25">
      <c r="B183" s="7" t="s">
        <v>122</v>
      </c>
      <c r="C183" s="53">
        <f>+IFERROR(C179*$B179,0)</f>
        <v>0</v>
      </c>
      <c r="D183" s="53">
        <f t="shared" ref="D183:L183" si="135">+IFERROR(D179*$B179,0)</f>
        <v>0</v>
      </c>
      <c r="E183" s="53">
        <f t="shared" si="135"/>
        <v>0</v>
      </c>
      <c r="F183" s="53">
        <f t="shared" si="135"/>
        <v>0</v>
      </c>
      <c r="G183" s="53">
        <f t="shared" si="135"/>
        <v>0</v>
      </c>
      <c r="H183" s="53">
        <f t="shared" si="135"/>
        <v>0</v>
      </c>
      <c r="I183" s="53">
        <f t="shared" si="135"/>
        <v>0</v>
      </c>
      <c r="J183" s="53">
        <f t="shared" si="135"/>
        <v>0</v>
      </c>
      <c r="K183" s="53">
        <f t="shared" si="135"/>
        <v>0</v>
      </c>
      <c r="L183" s="53">
        <f t="shared" si="135"/>
        <v>0</v>
      </c>
      <c r="M183" s="55">
        <f>SUM(C183:L183)</f>
        <v>0</v>
      </c>
    </row>
    <row r="184" spans="2:13" s="3" customFormat="1" x14ac:dyDescent="0.25">
      <c r="B184" s="6"/>
      <c r="C184" s="53">
        <f t="shared" ref="C184:L185" si="136">+IFERROR(C180*$B180,0)</f>
        <v>0</v>
      </c>
      <c r="D184" s="53">
        <f t="shared" si="136"/>
        <v>0</v>
      </c>
      <c r="E184" s="53">
        <f t="shared" si="136"/>
        <v>0</v>
      </c>
      <c r="F184" s="53">
        <f t="shared" si="136"/>
        <v>0</v>
      </c>
      <c r="G184" s="53">
        <f t="shared" si="136"/>
        <v>0</v>
      </c>
      <c r="H184" s="53">
        <f t="shared" si="136"/>
        <v>0</v>
      </c>
      <c r="I184" s="53">
        <f t="shared" si="136"/>
        <v>0</v>
      </c>
      <c r="J184" s="53">
        <f t="shared" si="136"/>
        <v>0</v>
      </c>
      <c r="K184" s="53">
        <f t="shared" si="136"/>
        <v>0</v>
      </c>
      <c r="L184" s="53">
        <f t="shared" si="136"/>
        <v>0</v>
      </c>
      <c r="M184" s="55">
        <f t="shared" ref="M184:M185" si="137">SUM(C184:L184)</f>
        <v>0</v>
      </c>
    </row>
    <row r="185" spans="2:13" s="3" customFormat="1" x14ac:dyDescent="0.25">
      <c r="B185" s="6"/>
      <c r="C185" s="53">
        <f t="shared" si="136"/>
        <v>0</v>
      </c>
      <c r="D185" s="53">
        <f t="shared" si="136"/>
        <v>0</v>
      </c>
      <c r="E185" s="53">
        <f t="shared" si="136"/>
        <v>0</v>
      </c>
      <c r="F185" s="53">
        <f t="shared" si="136"/>
        <v>0</v>
      </c>
      <c r="G185" s="53">
        <f t="shared" si="136"/>
        <v>0</v>
      </c>
      <c r="H185" s="53">
        <f t="shared" si="136"/>
        <v>0</v>
      </c>
      <c r="I185" s="53">
        <f t="shared" si="136"/>
        <v>0</v>
      </c>
      <c r="J185" s="53">
        <f t="shared" si="136"/>
        <v>0</v>
      </c>
      <c r="K185" s="53">
        <f t="shared" si="136"/>
        <v>0</v>
      </c>
      <c r="L185" s="53">
        <f t="shared" si="136"/>
        <v>0</v>
      </c>
      <c r="M185" s="55">
        <f t="shared" si="137"/>
        <v>0</v>
      </c>
    </row>
    <row r="186" spans="2:13" s="3" customFormat="1" x14ac:dyDescent="0.25">
      <c r="B186" s="7" t="s">
        <v>124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 s="3" customFormat="1" x14ac:dyDescent="0.25">
      <c r="B187" s="53">
        <f>+B179-M187</f>
        <v>0</v>
      </c>
      <c r="C187" s="55">
        <f>MIN(C183,C16)</f>
        <v>0</v>
      </c>
      <c r="D187" s="55">
        <f t="shared" ref="D187:L187" si="138">MIN(D183,D16)</f>
        <v>0</v>
      </c>
      <c r="E187" s="55">
        <f t="shared" si="138"/>
        <v>0</v>
      </c>
      <c r="F187" s="55">
        <f t="shared" si="138"/>
        <v>0</v>
      </c>
      <c r="G187" s="55">
        <f t="shared" si="138"/>
        <v>0</v>
      </c>
      <c r="H187" s="55">
        <f t="shared" si="138"/>
        <v>0</v>
      </c>
      <c r="I187" s="55">
        <f t="shared" si="138"/>
        <v>0</v>
      </c>
      <c r="J187" s="55">
        <f t="shared" si="138"/>
        <v>0</v>
      </c>
      <c r="K187" s="55">
        <f t="shared" si="138"/>
        <v>0</v>
      </c>
      <c r="L187" s="55">
        <f t="shared" si="138"/>
        <v>0</v>
      </c>
      <c r="M187" s="55">
        <f>SUM(C187:L187)</f>
        <v>0</v>
      </c>
    </row>
    <row r="188" spans="2:13" s="3" customFormat="1" x14ac:dyDescent="0.25">
      <c r="B188" s="53">
        <f t="shared" ref="B188:B189" si="139">+B180-M188</f>
        <v>0</v>
      </c>
      <c r="C188" s="55">
        <f t="shared" ref="C188:L189" si="140">MIN(C184,C17)</f>
        <v>0</v>
      </c>
      <c r="D188" s="55">
        <f t="shared" si="140"/>
        <v>0</v>
      </c>
      <c r="E188" s="55">
        <f t="shared" si="140"/>
        <v>0</v>
      </c>
      <c r="F188" s="55">
        <f t="shared" si="140"/>
        <v>0</v>
      </c>
      <c r="G188" s="55">
        <f t="shared" si="140"/>
        <v>0</v>
      </c>
      <c r="H188" s="55">
        <f t="shared" si="140"/>
        <v>0</v>
      </c>
      <c r="I188" s="55">
        <f t="shared" si="140"/>
        <v>0</v>
      </c>
      <c r="J188" s="55">
        <f t="shared" si="140"/>
        <v>0</v>
      </c>
      <c r="K188" s="55">
        <f t="shared" si="140"/>
        <v>0</v>
      </c>
      <c r="L188" s="55">
        <f t="shared" si="140"/>
        <v>0</v>
      </c>
      <c r="M188" s="55">
        <f t="shared" ref="M188:M189" si="141">SUM(C188:L188)</f>
        <v>0</v>
      </c>
    </row>
    <row r="189" spans="2:13" s="3" customFormat="1" x14ac:dyDescent="0.25">
      <c r="B189" s="53">
        <f t="shared" si="139"/>
        <v>0</v>
      </c>
      <c r="C189" s="55">
        <f t="shared" si="140"/>
        <v>0</v>
      </c>
      <c r="D189" s="55">
        <f t="shared" si="140"/>
        <v>0</v>
      </c>
      <c r="E189" s="55">
        <f t="shared" si="140"/>
        <v>0</v>
      </c>
      <c r="F189" s="55">
        <f t="shared" si="140"/>
        <v>0</v>
      </c>
      <c r="G189" s="55">
        <f t="shared" si="140"/>
        <v>0</v>
      </c>
      <c r="H189" s="55">
        <f t="shared" si="140"/>
        <v>0</v>
      </c>
      <c r="I189" s="55">
        <f t="shared" si="140"/>
        <v>0</v>
      </c>
      <c r="J189" s="55">
        <f t="shared" si="140"/>
        <v>0</v>
      </c>
      <c r="K189" s="55">
        <f t="shared" si="140"/>
        <v>0</v>
      </c>
      <c r="L189" s="55">
        <f t="shared" si="140"/>
        <v>0</v>
      </c>
      <c r="M189" s="55">
        <f t="shared" si="141"/>
        <v>0</v>
      </c>
    </row>
    <row r="190" spans="2:13" s="3" customFormat="1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 s="3" customFormat="1" x14ac:dyDescent="0.25">
      <c r="B191" s="7" t="s">
        <v>123</v>
      </c>
      <c r="C191" s="55">
        <f>+C16-C187</f>
        <v>0</v>
      </c>
      <c r="D191" s="55">
        <f t="shared" ref="D191:L191" si="142">+D16-D187</f>
        <v>0</v>
      </c>
      <c r="E191" s="55">
        <f t="shared" si="142"/>
        <v>49.080574038078112</v>
      </c>
      <c r="F191" s="55">
        <f t="shared" si="142"/>
        <v>229.09098909147099</v>
      </c>
      <c r="G191" s="55">
        <f t="shared" si="142"/>
        <v>451.82821349233541</v>
      </c>
      <c r="H191" s="55">
        <f t="shared" si="142"/>
        <v>575.64373830386887</v>
      </c>
      <c r="I191" s="55">
        <f t="shared" si="142"/>
        <v>732.84066228531583</v>
      </c>
      <c r="J191" s="55">
        <f t="shared" si="142"/>
        <v>863.10977644814955</v>
      </c>
      <c r="K191" s="55">
        <f t="shared" si="142"/>
        <v>1005.1114599259492</v>
      </c>
      <c r="L191" s="55">
        <f t="shared" si="142"/>
        <v>1093.294586414833</v>
      </c>
      <c r="M191" s="55">
        <f>SUM(C191:L191)</f>
        <v>5000.0000000000009</v>
      </c>
    </row>
    <row r="192" spans="2:13" s="3" customFormat="1" x14ac:dyDescent="0.25">
      <c r="B192" s="6"/>
      <c r="C192" s="55">
        <f t="shared" ref="C192:L193" si="143">+C17-C188</f>
        <v>0</v>
      </c>
      <c r="D192" s="55">
        <f t="shared" si="143"/>
        <v>0</v>
      </c>
      <c r="E192" s="55">
        <f t="shared" si="143"/>
        <v>21.138595465222267</v>
      </c>
      <c r="F192" s="55">
        <f t="shared" si="143"/>
        <v>86.782703960893201</v>
      </c>
      <c r="G192" s="55">
        <f t="shared" si="143"/>
        <v>142.61662779415647</v>
      </c>
      <c r="H192" s="55">
        <f t="shared" si="143"/>
        <v>190.66072828165676</v>
      </c>
      <c r="I192" s="55">
        <f t="shared" si="143"/>
        <v>232.41936023919996</v>
      </c>
      <c r="J192" s="55">
        <f t="shared" si="143"/>
        <v>269.0351879302649</v>
      </c>
      <c r="K192" s="55">
        <f t="shared" si="143"/>
        <v>301.39136145872396</v>
      </c>
      <c r="L192" s="55">
        <f t="shared" si="143"/>
        <v>355.95543486988333</v>
      </c>
      <c r="M192" s="55">
        <f t="shared" ref="M192:M193" si="144">SUM(C192:L192)</f>
        <v>1600.0000000000009</v>
      </c>
    </row>
    <row r="193" spans="2:13" s="3" customFormat="1" x14ac:dyDescent="0.25">
      <c r="B193" s="6"/>
      <c r="C193" s="55">
        <f t="shared" si="143"/>
        <v>29.293985815132999</v>
      </c>
      <c r="D193" s="55">
        <f t="shared" si="143"/>
        <v>61.479963048439117</v>
      </c>
      <c r="E193" s="55">
        <f t="shared" si="143"/>
        <v>147.40434514476328</v>
      </c>
      <c r="F193" s="55">
        <f t="shared" si="143"/>
        <v>202.21103349807112</v>
      </c>
      <c r="G193" s="55">
        <f t="shared" si="143"/>
        <v>246.02215651226732</v>
      </c>
      <c r="H193" s="55">
        <f t="shared" si="143"/>
        <v>278.94210949627995</v>
      </c>
      <c r="I193" s="55">
        <f t="shared" si="143"/>
        <v>306.06071735578951</v>
      </c>
      <c r="J193" s="55">
        <f t="shared" si="143"/>
        <v>335.45573619680874</v>
      </c>
      <c r="K193" s="55">
        <f t="shared" si="143"/>
        <v>358.19485084885315</v>
      </c>
      <c r="L193" s="55">
        <f t="shared" si="143"/>
        <v>392.93510208359481</v>
      </c>
      <c r="M193" s="55">
        <f t="shared" si="144"/>
        <v>2358</v>
      </c>
    </row>
    <row r="194" spans="2:13" s="3" customFormat="1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 s="3" customFormat="1" x14ac:dyDescent="0.25">
      <c r="B195" s="7" t="s">
        <v>125</v>
      </c>
      <c r="C195" s="51" t="str">
        <f>IF(C191&gt;0,C179,"")</f>
        <v/>
      </c>
      <c r="D195" s="51" t="str">
        <f t="shared" ref="D195:L195" si="145">IF(D191&gt;0,D179,"")</f>
        <v/>
      </c>
      <c r="E195" s="51" t="str">
        <f t="shared" si="145"/>
        <v/>
      </c>
      <c r="F195" s="51" t="str">
        <f t="shared" si="145"/>
        <v/>
      </c>
      <c r="G195" s="51" t="str">
        <f t="shared" si="145"/>
        <v/>
      </c>
      <c r="H195" s="51" t="str">
        <f t="shared" si="145"/>
        <v/>
      </c>
      <c r="I195" s="51" t="str">
        <f t="shared" si="145"/>
        <v/>
      </c>
      <c r="J195" s="51" t="str">
        <f t="shared" si="145"/>
        <v/>
      </c>
      <c r="K195" s="51" t="str">
        <f t="shared" si="145"/>
        <v/>
      </c>
      <c r="L195" s="51" t="str">
        <f t="shared" si="145"/>
        <v/>
      </c>
      <c r="M195" s="51">
        <f>SUM(C195:L195)</f>
        <v>0</v>
      </c>
    </row>
    <row r="196" spans="2:13" s="3" customFormat="1" x14ac:dyDescent="0.25">
      <c r="B196" s="6"/>
      <c r="C196" s="51" t="str">
        <f t="shared" ref="C196:L197" si="146">IF(C192&gt;0,C180,"")</f>
        <v/>
      </c>
      <c r="D196" s="51" t="str">
        <f t="shared" si="146"/>
        <v/>
      </c>
      <c r="E196" s="51" t="str">
        <f t="shared" si="146"/>
        <v/>
      </c>
      <c r="F196" s="51" t="str">
        <f t="shared" si="146"/>
        <v/>
      </c>
      <c r="G196" s="51" t="str">
        <f t="shared" si="146"/>
        <v/>
      </c>
      <c r="H196" s="51" t="str">
        <f t="shared" si="146"/>
        <v/>
      </c>
      <c r="I196" s="51" t="str">
        <f t="shared" si="146"/>
        <v/>
      </c>
      <c r="J196" s="51" t="str">
        <f t="shared" si="146"/>
        <v/>
      </c>
      <c r="K196" s="51" t="str">
        <f t="shared" si="146"/>
        <v/>
      </c>
      <c r="L196" s="51" t="str">
        <f t="shared" si="146"/>
        <v/>
      </c>
      <c r="M196" s="51">
        <f t="shared" ref="M196:M197" si="147">SUM(C196:L196)</f>
        <v>0</v>
      </c>
    </row>
    <row r="197" spans="2:13" s="3" customFormat="1" x14ac:dyDescent="0.25">
      <c r="B197" s="6"/>
      <c r="C197" s="51" t="str">
        <f t="shared" si="146"/>
        <v/>
      </c>
      <c r="D197" s="51" t="str">
        <f t="shared" si="146"/>
        <v/>
      </c>
      <c r="E197" s="51" t="str">
        <f t="shared" si="146"/>
        <v/>
      </c>
      <c r="F197" s="51" t="str">
        <f t="shared" si="146"/>
        <v/>
      </c>
      <c r="G197" s="51" t="str">
        <f t="shared" si="146"/>
        <v/>
      </c>
      <c r="H197" s="51" t="str">
        <f t="shared" si="146"/>
        <v/>
      </c>
      <c r="I197" s="51" t="str">
        <f t="shared" si="146"/>
        <v/>
      </c>
      <c r="J197" s="51" t="str">
        <f t="shared" si="146"/>
        <v/>
      </c>
      <c r="K197" s="51" t="str">
        <f t="shared" si="146"/>
        <v/>
      </c>
      <c r="L197" s="51" t="str">
        <f t="shared" si="146"/>
        <v/>
      </c>
      <c r="M197" s="51">
        <f t="shared" si="147"/>
        <v>0</v>
      </c>
    </row>
    <row r="198" spans="2:13" s="3" customFormat="1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 s="3" customFormat="1" x14ac:dyDescent="0.25">
      <c r="B199" s="7" t="s">
        <v>127</v>
      </c>
      <c r="C199" s="52" t="str">
        <f>IFERROR(C195/$M195,"")</f>
        <v/>
      </c>
      <c r="D199" s="52" t="str">
        <f t="shared" ref="D199:L199" si="148">IFERROR(D195/$M195,"")</f>
        <v/>
      </c>
      <c r="E199" s="52" t="str">
        <f t="shared" si="148"/>
        <v/>
      </c>
      <c r="F199" s="52" t="str">
        <f t="shared" si="148"/>
        <v/>
      </c>
      <c r="G199" s="52" t="str">
        <f t="shared" si="148"/>
        <v/>
      </c>
      <c r="H199" s="52" t="str">
        <f t="shared" si="148"/>
        <v/>
      </c>
      <c r="I199" s="52" t="str">
        <f t="shared" si="148"/>
        <v/>
      </c>
      <c r="J199" s="52" t="str">
        <f t="shared" si="148"/>
        <v/>
      </c>
      <c r="K199" s="52" t="str">
        <f t="shared" si="148"/>
        <v/>
      </c>
      <c r="L199" s="52" t="str">
        <f t="shared" si="148"/>
        <v/>
      </c>
      <c r="M199" s="51">
        <f>SUM(C199:L199)</f>
        <v>0</v>
      </c>
    </row>
    <row r="200" spans="2:13" s="3" customFormat="1" x14ac:dyDescent="0.25">
      <c r="B200" s="6"/>
      <c r="C200" s="52" t="str">
        <f t="shared" ref="C200:L201" si="149">IFERROR(C196/$M196,"")</f>
        <v/>
      </c>
      <c r="D200" s="52" t="str">
        <f t="shared" si="149"/>
        <v/>
      </c>
      <c r="E200" s="52" t="str">
        <f t="shared" si="149"/>
        <v/>
      </c>
      <c r="F200" s="52" t="str">
        <f t="shared" si="149"/>
        <v/>
      </c>
      <c r="G200" s="52" t="str">
        <f t="shared" si="149"/>
        <v/>
      </c>
      <c r="H200" s="52" t="str">
        <f t="shared" si="149"/>
        <v/>
      </c>
      <c r="I200" s="52" t="str">
        <f t="shared" si="149"/>
        <v/>
      </c>
      <c r="J200" s="52" t="str">
        <f t="shared" si="149"/>
        <v/>
      </c>
      <c r="K200" s="52" t="str">
        <f t="shared" si="149"/>
        <v/>
      </c>
      <c r="L200" s="52" t="str">
        <f t="shared" si="149"/>
        <v/>
      </c>
      <c r="M200" s="51">
        <f t="shared" ref="M200:M201" si="150">SUM(C200:L200)</f>
        <v>0</v>
      </c>
    </row>
    <row r="201" spans="2:13" s="3" customFormat="1" x14ac:dyDescent="0.25">
      <c r="B201" s="6"/>
      <c r="C201" s="52" t="str">
        <f t="shared" si="149"/>
        <v/>
      </c>
      <c r="D201" s="52" t="str">
        <f t="shared" si="149"/>
        <v/>
      </c>
      <c r="E201" s="52" t="str">
        <f t="shared" si="149"/>
        <v/>
      </c>
      <c r="F201" s="52" t="str">
        <f t="shared" si="149"/>
        <v/>
      </c>
      <c r="G201" s="52" t="str">
        <f t="shared" si="149"/>
        <v/>
      </c>
      <c r="H201" s="52" t="str">
        <f t="shared" si="149"/>
        <v/>
      </c>
      <c r="I201" s="52" t="str">
        <f t="shared" si="149"/>
        <v/>
      </c>
      <c r="J201" s="52" t="str">
        <f t="shared" si="149"/>
        <v/>
      </c>
      <c r="K201" s="52" t="str">
        <f t="shared" si="149"/>
        <v/>
      </c>
      <c r="L201" s="52" t="str">
        <f t="shared" si="149"/>
        <v/>
      </c>
      <c r="M201" s="51">
        <f t="shared" si="150"/>
        <v>0</v>
      </c>
    </row>
    <row r="202" spans="2:13" s="3" customFormat="1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 s="3" customFormat="1" x14ac:dyDescent="0.25">
      <c r="B203" s="78" t="s">
        <v>128</v>
      </c>
      <c r="C203" s="53" t="str">
        <f>IFERROR(C199*$B187,"")</f>
        <v/>
      </c>
      <c r="D203" s="53" t="str">
        <f t="shared" ref="D203:L205" si="151">IFERROR(D199*$B187,"")</f>
        <v/>
      </c>
      <c r="E203" s="53" t="str">
        <f t="shared" si="151"/>
        <v/>
      </c>
      <c r="F203" s="53" t="str">
        <f t="shared" si="151"/>
        <v/>
      </c>
      <c r="G203" s="53" t="str">
        <f t="shared" si="151"/>
        <v/>
      </c>
      <c r="H203" s="53" t="str">
        <f t="shared" si="151"/>
        <v/>
      </c>
      <c r="I203" s="53" t="str">
        <f t="shared" si="151"/>
        <v/>
      </c>
      <c r="J203" s="53" t="str">
        <f t="shared" si="151"/>
        <v/>
      </c>
      <c r="K203" s="53" t="str">
        <f t="shared" si="151"/>
        <v/>
      </c>
      <c r="L203" s="53" t="str">
        <f t="shared" si="151"/>
        <v/>
      </c>
      <c r="M203" s="79">
        <f>SUM(C203:L203)</f>
        <v>0</v>
      </c>
    </row>
    <row r="204" spans="2:13" s="3" customFormat="1" x14ac:dyDescent="0.25">
      <c r="B204" s="80"/>
      <c r="C204" s="53" t="str">
        <f t="shared" ref="C204:K205" si="152">IFERROR(C200*$B188,"")</f>
        <v/>
      </c>
      <c r="D204" s="53" t="str">
        <f t="shared" si="152"/>
        <v/>
      </c>
      <c r="E204" s="53" t="str">
        <f t="shared" si="152"/>
        <v/>
      </c>
      <c r="F204" s="53" t="str">
        <f t="shared" si="152"/>
        <v/>
      </c>
      <c r="G204" s="53" t="str">
        <f t="shared" si="152"/>
        <v/>
      </c>
      <c r="H204" s="53" t="str">
        <f t="shared" si="152"/>
        <v/>
      </c>
      <c r="I204" s="53" t="str">
        <f t="shared" si="152"/>
        <v/>
      </c>
      <c r="J204" s="53" t="str">
        <f t="shared" si="152"/>
        <v/>
      </c>
      <c r="K204" s="53" t="str">
        <f t="shared" si="152"/>
        <v/>
      </c>
      <c r="L204" s="53" t="str">
        <f t="shared" si="151"/>
        <v/>
      </c>
      <c r="M204" s="79">
        <f t="shared" ref="M204:M205" si="153">SUM(C204:L204)</f>
        <v>0</v>
      </c>
    </row>
    <row r="205" spans="2:13" s="3" customFormat="1" x14ac:dyDescent="0.25">
      <c r="B205" s="80"/>
      <c r="C205" s="53" t="str">
        <f t="shared" si="152"/>
        <v/>
      </c>
      <c r="D205" s="53" t="str">
        <f t="shared" si="152"/>
        <v/>
      </c>
      <c r="E205" s="53" t="str">
        <f t="shared" si="152"/>
        <v/>
      </c>
      <c r="F205" s="53" t="str">
        <f t="shared" si="152"/>
        <v/>
      </c>
      <c r="G205" s="53" t="str">
        <f t="shared" si="152"/>
        <v/>
      </c>
      <c r="H205" s="53" t="str">
        <f t="shared" si="152"/>
        <v/>
      </c>
      <c r="I205" s="53" t="str">
        <f t="shared" si="152"/>
        <v/>
      </c>
      <c r="J205" s="53" t="str">
        <f t="shared" si="152"/>
        <v/>
      </c>
      <c r="K205" s="53" t="str">
        <f t="shared" si="152"/>
        <v/>
      </c>
      <c r="L205" s="53" t="str">
        <f t="shared" si="151"/>
        <v/>
      </c>
      <c r="M205" s="79">
        <f t="shared" si="153"/>
        <v>0</v>
      </c>
    </row>
    <row r="206" spans="2:13" s="3" customFormat="1" x14ac:dyDescent="0.25">
      <c r="B206" s="7" t="s">
        <v>126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 s="3" customFormat="1" x14ac:dyDescent="0.25">
      <c r="B207" s="81">
        <f>+B187-M207</f>
        <v>-5000.0000000000009</v>
      </c>
      <c r="C207" s="55">
        <f>MIN(C203,C191)</f>
        <v>0</v>
      </c>
      <c r="D207" s="55">
        <f t="shared" ref="D207:L207" si="154">MIN(D203,D191)</f>
        <v>0</v>
      </c>
      <c r="E207" s="55">
        <f t="shared" si="154"/>
        <v>49.080574038078112</v>
      </c>
      <c r="F207" s="55">
        <f t="shared" si="154"/>
        <v>229.09098909147099</v>
      </c>
      <c r="G207" s="55">
        <f t="shared" si="154"/>
        <v>451.82821349233541</v>
      </c>
      <c r="H207" s="55">
        <f t="shared" si="154"/>
        <v>575.64373830386887</v>
      </c>
      <c r="I207" s="55">
        <f t="shared" si="154"/>
        <v>732.84066228531583</v>
      </c>
      <c r="J207" s="55">
        <f t="shared" si="154"/>
        <v>863.10977644814955</v>
      </c>
      <c r="K207" s="55">
        <f t="shared" si="154"/>
        <v>1005.1114599259492</v>
      </c>
      <c r="L207" s="55">
        <f t="shared" si="154"/>
        <v>1093.294586414833</v>
      </c>
      <c r="M207" s="79">
        <f>SUM(C207:L207)</f>
        <v>5000.0000000000009</v>
      </c>
    </row>
    <row r="208" spans="2:13" s="3" customFormat="1" x14ac:dyDescent="0.25">
      <c r="B208" s="81">
        <f t="shared" ref="B208:B209" si="155">+B188-M208</f>
        <v>-1600.0000000000009</v>
      </c>
      <c r="C208" s="55">
        <f t="shared" ref="C208:L209" si="156">MIN(C204,C192)</f>
        <v>0</v>
      </c>
      <c r="D208" s="55">
        <f t="shared" si="156"/>
        <v>0</v>
      </c>
      <c r="E208" s="55">
        <f t="shared" si="156"/>
        <v>21.138595465222267</v>
      </c>
      <c r="F208" s="55">
        <f t="shared" si="156"/>
        <v>86.782703960893201</v>
      </c>
      <c r="G208" s="55">
        <f t="shared" si="156"/>
        <v>142.61662779415647</v>
      </c>
      <c r="H208" s="55">
        <f t="shared" si="156"/>
        <v>190.66072828165676</v>
      </c>
      <c r="I208" s="55">
        <f t="shared" si="156"/>
        <v>232.41936023919996</v>
      </c>
      <c r="J208" s="55">
        <f t="shared" si="156"/>
        <v>269.0351879302649</v>
      </c>
      <c r="K208" s="55">
        <f t="shared" si="156"/>
        <v>301.39136145872396</v>
      </c>
      <c r="L208" s="55">
        <f t="shared" si="156"/>
        <v>355.95543486988333</v>
      </c>
      <c r="M208" s="79">
        <f t="shared" ref="M208:M209" si="157">SUM(C208:L208)</f>
        <v>1600.0000000000009</v>
      </c>
    </row>
    <row r="209" spans="2:13" s="3" customFormat="1" x14ac:dyDescent="0.25">
      <c r="B209" s="81">
        <f t="shared" si="155"/>
        <v>-2358</v>
      </c>
      <c r="C209" s="55">
        <f t="shared" si="156"/>
        <v>29.293985815132999</v>
      </c>
      <c r="D209" s="55">
        <f t="shared" si="156"/>
        <v>61.479963048439117</v>
      </c>
      <c r="E209" s="55">
        <f t="shared" si="156"/>
        <v>147.40434514476328</v>
      </c>
      <c r="F209" s="55">
        <f t="shared" si="156"/>
        <v>202.21103349807112</v>
      </c>
      <c r="G209" s="55">
        <f t="shared" si="156"/>
        <v>246.02215651226732</v>
      </c>
      <c r="H209" s="55">
        <f t="shared" si="156"/>
        <v>278.94210949627995</v>
      </c>
      <c r="I209" s="55">
        <f t="shared" si="156"/>
        <v>306.06071735578951</v>
      </c>
      <c r="J209" s="55">
        <f t="shared" si="156"/>
        <v>335.45573619680874</v>
      </c>
      <c r="K209" s="55">
        <f t="shared" si="156"/>
        <v>358.19485084885315</v>
      </c>
      <c r="L209" s="55">
        <f t="shared" si="156"/>
        <v>392.93510208359481</v>
      </c>
      <c r="M209" s="79">
        <f t="shared" si="157"/>
        <v>2358</v>
      </c>
    </row>
    <row r="210" spans="2:13" s="3" customFormat="1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 s="3" customFormat="1" x14ac:dyDescent="0.25">
      <c r="B211" s="6" t="s">
        <v>129</v>
      </c>
      <c r="C211" s="55">
        <f>+C191-C207</f>
        <v>0</v>
      </c>
      <c r="D211" s="55">
        <f t="shared" ref="D211:L211" si="158">+D191-D207</f>
        <v>0</v>
      </c>
      <c r="E211" s="55">
        <f t="shared" si="158"/>
        <v>0</v>
      </c>
      <c r="F211" s="55">
        <f t="shared" si="158"/>
        <v>0</v>
      </c>
      <c r="G211" s="55">
        <f t="shared" si="158"/>
        <v>0</v>
      </c>
      <c r="H211" s="55">
        <f t="shared" si="158"/>
        <v>0</v>
      </c>
      <c r="I211" s="55">
        <f t="shared" si="158"/>
        <v>0</v>
      </c>
      <c r="J211" s="55">
        <f t="shared" si="158"/>
        <v>0</v>
      </c>
      <c r="K211" s="55">
        <f t="shared" si="158"/>
        <v>0</v>
      </c>
      <c r="L211" s="55">
        <f t="shared" si="158"/>
        <v>0</v>
      </c>
      <c r="M211" s="79">
        <f>SUM(C211:L211)</f>
        <v>0</v>
      </c>
    </row>
    <row r="212" spans="2:13" s="3" customFormat="1" x14ac:dyDescent="0.25">
      <c r="B212" s="6"/>
      <c r="C212" s="55">
        <f t="shared" ref="C212:L213" si="159">+C192-C208</f>
        <v>0</v>
      </c>
      <c r="D212" s="55">
        <f t="shared" si="159"/>
        <v>0</v>
      </c>
      <c r="E212" s="55">
        <f t="shared" si="159"/>
        <v>0</v>
      </c>
      <c r="F212" s="55">
        <f t="shared" si="159"/>
        <v>0</v>
      </c>
      <c r="G212" s="55">
        <f t="shared" si="159"/>
        <v>0</v>
      </c>
      <c r="H212" s="55">
        <f t="shared" si="159"/>
        <v>0</v>
      </c>
      <c r="I212" s="55">
        <f t="shared" si="159"/>
        <v>0</v>
      </c>
      <c r="J212" s="55">
        <f t="shared" si="159"/>
        <v>0</v>
      </c>
      <c r="K212" s="55">
        <f t="shared" si="159"/>
        <v>0</v>
      </c>
      <c r="L212" s="55">
        <f t="shared" si="159"/>
        <v>0</v>
      </c>
      <c r="M212" s="79">
        <f t="shared" ref="M212:M213" si="160">SUM(C212:L212)</f>
        <v>0</v>
      </c>
    </row>
    <row r="213" spans="2:13" s="3" customFormat="1" x14ac:dyDescent="0.25">
      <c r="B213" s="6"/>
      <c r="C213" s="55">
        <f t="shared" si="159"/>
        <v>0</v>
      </c>
      <c r="D213" s="55">
        <f t="shared" si="159"/>
        <v>0</v>
      </c>
      <c r="E213" s="55">
        <f t="shared" si="159"/>
        <v>0</v>
      </c>
      <c r="F213" s="55">
        <f t="shared" si="159"/>
        <v>0</v>
      </c>
      <c r="G213" s="55">
        <f t="shared" si="159"/>
        <v>0</v>
      </c>
      <c r="H213" s="55">
        <f t="shared" si="159"/>
        <v>0</v>
      </c>
      <c r="I213" s="55">
        <f t="shared" si="159"/>
        <v>0</v>
      </c>
      <c r="J213" s="55">
        <f t="shared" si="159"/>
        <v>0</v>
      </c>
      <c r="K213" s="55">
        <f t="shared" si="159"/>
        <v>0</v>
      </c>
      <c r="L213" s="55">
        <f t="shared" si="159"/>
        <v>0</v>
      </c>
      <c r="M213" s="79">
        <f t="shared" si="160"/>
        <v>0</v>
      </c>
    </row>
    <row r="214" spans="2:13" s="3" customFormat="1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 s="3" customFormat="1" x14ac:dyDescent="0.25">
      <c r="B215" s="7" t="s">
        <v>125</v>
      </c>
      <c r="C215" s="51" t="str">
        <f>IF(C211&gt;0,C179,"")</f>
        <v/>
      </c>
      <c r="D215" s="51" t="str">
        <f t="shared" ref="D215:L215" si="161">IF(D211&gt;0,D179,"")</f>
        <v/>
      </c>
      <c r="E215" s="51" t="str">
        <f t="shared" si="161"/>
        <v/>
      </c>
      <c r="F215" s="51" t="str">
        <f t="shared" si="161"/>
        <v/>
      </c>
      <c r="G215" s="51" t="str">
        <f t="shared" si="161"/>
        <v/>
      </c>
      <c r="H215" s="51" t="str">
        <f t="shared" si="161"/>
        <v/>
      </c>
      <c r="I215" s="51" t="str">
        <f t="shared" si="161"/>
        <v/>
      </c>
      <c r="J215" s="51" t="str">
        <f t="shared" si="161"/>
        <v/>
      </c>
      <c r="K215" s="51" t="str">
        <f t="shared" si="161"/>
        <v/>
      </c>
      <c r="L215" s="51" t="str">
        <f t="shared" si="161"/>
        <v/>
      </c>
      <c r="M215" s="52">
        <f>SUM(C215:L215)</f>
        <v>0</v>
      </c>
    </row>
    <row r="216" spans="2:13" s="3" customFormat="1" x14ac:dyDescent="0.25">
      <c r="B216" s="6"/>
      <c r="C216" s="51" t="str">
        <f t="shared" ref="C216:L217" si="162">IF(C212&gt;0,C180,"")</f>
        <v/>
      </c>
      <c r="D216" s="51" t="str">
        <f t="shared" si="162"/>
        <v/>
      </c>
      <c r="E216" s="51" t="str">
        <f t="shared" si="162"/>
        <v/>
      </c>
      <c r="F216" s="51" t="str">
        <f t="shared" si="162"/>
        <v/>
      </c>
      <c r="G216" s="51" t="str">
        <f t="shared" si="162"/>
        <v/>
      </c>
      <c r="H216" s="51" t="str">
        <f t="shared" si="162"/>
        <v/>
      </c>
      <c r="I216" s="51" t="str">
        <f t="shared" si="162"/>
        <v/>
      </c>
      <c r="J216" s="51" t="str">
        <f t="shared" si="162"/>
        <v/>
      </c>
      <c r="K216" s="51" t="str">
        <f t="shared" si="162"/>
        <v/>
      </c>
      <c r="L216" s="51" t="str">
        <f t="shared" si="162"/>
        <v/>
      </c>
      <c r="M216" s="52">
        <f t="shared" ref="M216:M217" si="163">SUM(C216:L216)</f>
        <v>0</v>
      </c>
    </row>
    <row r="217" spans="2:13" s="3" customFormat="1" x14ac:dyDescent="0.25">
      <c r="B217" s="6"/>
      <c r="C217" s="51" t="str">
        <f t="shared" si="162"/>
        <v/>
      </c>
      <c r="D217" s="51" t="str">
        <f t="shared" si="162"/>
        <v/>
      </c>
      <c r="E217" s="51" t="str">
        <f t="shared" si="162"/>
        <v/>
      </c>
      <c r="F217" s="51" t="str">
        <f t="shared" si="162"/>
        <v/>
      </c>
      <c r="G217" s="51" t="str">
        <f t="shared" si="162"/>
        <v/>
      </c>
      <c r="H217" s="51" t="str">
        <f t="shared" si="162"/>
        <v/>
      </c>
      <c r="I217" s="51" t="str">
        <f t="shared" si="162"/>
        <v/>
      </c>
      <c r="J217" s="51" t="str">
        <f t="shared" si="162"/>
        <v/>
      </c>
      <c r="K217" s="51" t="str">
        <f t="shared" si="162"/>
        <v/>
      </c>
      <c r="L217" s="51" t="str">
        <f t="shared" si="162"/>
        <v/>
      </c>
      <c r="M217" s="52">
        <f t="shared" si="163"/>
        <v>0</v>
      </c>
    </row>
    <row r="218" spans="2:13" s="3" customFormat="1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 s="3" customFormat="1" x14ac:dyDescent="0.25">
      <c r="B219" s="7" t="s">
        <v>127</v>
      </c>
      <c r="C219" s="52" t="str">
        <f>IFERROR(C215/$M215,"")</f>
        <v/>
      </c>
      <c r="D219" s="52" t="str">
        <f t="shared" ref="D219:L219" si="164">IFERROR(D215/$M215,"")</f>
        <v/>
      </c>
      <c r="E219" s="52" t="str">
        <f t="shared" si="164"/>
        <v/>
      </c>
      <c r="F219" s="52" t="str">
        <f t="shared" si="164"/>
        <v/>
      </c>
      <c r="G219" s="52" t="str">
        <f t="shared" si="164"/>
        <v/>
      </c>
      <c r="H219" s="52" t="str">
        <f t="shared" si="164"/>
        <v/>
      </c>
      <c r="I219" s="52" t="str">
        <f t="shared" si="164"/>
        <v/>
      </c>
      <c r="J219" s="52" t="str">
        <f t="shared" si="164"/>
        <v/>
      </c>
      <c r="K219" s="52" t="str">
        <f t="shared" si="164"/>
        <v/>
      </c>
      <c r="L219" s="52" t="str">
        <f t="shared" si="164"/>
        <v/>
      </c>
      <c r="M219" s="51">
        <f>SUM(C219:L219)</f>
        <v>0</v>
      </c>
    </row>
    <row r="220" spans="2:13" s="3" customFormat="1" x14ac:dyDescent="0.25">
      <c r="B220" s="6"/>
      <c r="C220" s="52" t="str">
        <f t="shared" ref="C220:L221" si="165">IFERROR(C216/$M216,"")</f>
        <v/>
      </c>
      <c r="D220" s="52" t="str">
        <f t="shared" si="165"/>
        <v/>
      </c>
      <c r="E220" s="52" t="str">
        <f t="shared" si="165"/>
        <v/>
      </c>
      <c r="F220" s="52" t="str">
        <f t="shared" si="165"/>
        <v/>
      </c>
      <c r="G220" s="52" t="str">
        <f t="shared" si="165"/>
        <v/>
      </c>
      <c r="H220" s="52" t="str">
        <f t="shared" si="165"/>
        <v/>
      </c>
      <c r="I220" s="52" t="str">
        <f t="shared" si="165"/>
        <v/>
      </c>
      <c r="J220" s="52" t="str">
        <f t="shared" si="165"/>
        <v/>
      </c>
      <c r="K220" s="52" t="str">
        <f t="shared" si="165"/>
        <v/>
      </c>
      <c r="L220" s="52" t="str">
        <f t="shared" si="165"/>
        <v/>
      </c>
      <c r="M220" s="51">
        <f t="shared" ref="M220:M221" si="166">SUM(C220:L220)</f>
        <v>0</v>
      </c>
    </row>
    <row r="221" spans="2:13" s="3" customFormat="1" x14ac:dyDescent="0.25">
      <c r="B221" s="6"/>
      <c r="C221" s="52" t="str">
        <f t="shared" si="165"/>
        <v/>
      </c>
      <c r="D221" s="52" t="str">
        <f t="shared" si="165"/>
        <v/>
      </c>
      <c r="E221" s="52" t="str">
        <f t="shared" si="165"/>
        <v/>
      </c>
      <c r="F221" s="52" t="str">
        <f t="shared" si="165"/>
        <v/>
      </c>
      <c r="G221" s="52" t="str">
        <f t="shared" si="165"/>
        <v/>
      </c>
      <c r="H221" s="52" t="str">
        <f t="shared" si="165"/>
        <v/>
      </c>
      <c r="I221" s="52" t="str">
        <f t="shared" si="165"/>
        <v/>
      </c>
      <c r="J221" s="52" t="str">
        <f t="shared" si="165"/>
        <v/>
      </c>
      <c r="K221" s="52" t="str">
        <f t="shared" si="165"/>
        <v/>
      </c>
      <c r="L221" s="52" t="str">
        <f t="shared" si="165"/>
        <v/>
      </c>
      <c r="M221" s="51">
        <f t="shared" si="166"/>
        <v>0</v>
      </c>
    </row>
    <row r="222" spans="2:13" s="3" customFormat="1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 s="3" customFormat="1" x14ac:dyDescent="0.25">
      <c r="B223" s="78" t="s">
        <v>130</v>
      </c>
      <c r="C223" s="53" t="str">
        <f>IFERROR(C219*$B207,"")</f>
        <v/>
      </c>
      <c r="D223" s="53" t="str">
        <f t="shared" ref="D223:L223" si="167">IFERROR(D219*$B207,"")</f>
        <v/>
      </c>
      <c r="E223" s="53" t="str">
        <f t="shared" si="167"/>
        <v/>
      </c>
      <c r="F223" s="53" t="str">
        <f t="shared" si="167"/>
        <v/>
      </c>
      <c r="G223" s="53" t="str">
        <f t="shared" si="167"/>
        <v/>
      </c>
      <c r="H223" s="53" t="str">
        <f t="shared" si="167"/>
        <v/>
      </c>
      <c r="I223" s="53" t="str">
        <f t="shared" si="167"/>
        <v/>
      </c>
      <c r="J223" s="53" t="str">
        <f t="shared" si="167"/>
        <v/>
      </c>
      <c r="K223" s="53" t="str">
        <f t="shared" si="167"/>
        <v/>
      </c>
      <c r="L223" s="53" t="str">
        <f t="shared" si="167"/>
        <v/>
      </c>
      <c r="M223" s="51">
        <f>SUM(C223:L223)</f>
        <v>0</v>
      </c>
    </row>
    <row r="224" spans="2:13" s="3" customFormat="1" x14ac:dyDescent="0.25">
      <c r="B224" s="80"/>
      <c r="C224" s="53" t="str">
        <f t="shared" ref="C224:L225" si="168">IFERROR(C220*$B208,"")</f>
        <v/>
      </c>
      <c r="D224" s="53" t="str">
        <f t="shared" si="168"/>
        <v/>
      </c>
      <c r="E224" s="53" t="str">
        <f t="shared" si="168"/>
        <v/>
      </c>
      <c r="F224" s="53" t="str">
        <f t="shared" si="168"/>
        <v/>
      </c>
      <c r="G224" s="53" t="str">
        <f t="shared" si="168"/>
        <v/>
      </c>
      <c r="H224" s="53" t="str">
        <f t="shared" si="168"/>
        <v/>
      </c>
      <c r="I224" s="53" t="str">
        <f t="shared" si="168"/>
        <v/>
      </c>
      <c r="J224" s="53" t="str">
        <f t="shared" si="168"/>
        <v/>
      </c>
      <c r="K224" s="53" t="str">
        <f t="shared" si="168"/>
        <v/>
      </c>
      <c r="L224" s="53" t="str">
        <f t="shared" si="168"/>
        <v/>
      </c>
      <c r="M224" s="51">
        <f t="shared" ref="M224:M228" si="169">SUM(C224:L224)</f>
        <v>0</v>
      </c>
    </row>
    <row r="225" spans="2:13" s="3" customFormat="1" x14ac:dyDescent="0.25">
      <c r="B225" s="80"/>
      <c r="C225" s="53" t="str">
        <f t="shared" si="168"/>
        <v/>
      </c>
      <c r="D225" s="53" t="str">
        <f t="shared" si="168"/>
        <v/>
      </c>
      <c r="E225" s="53" t="str">
        <f t="shared" si="168"/>
        <v/>
      </c>
      <c r="F225" s="53" t="str">
        <f t="shared" si="168"/>
        <v/>
      </c>
      <c r="G225" s="53" t="str">
        <f t="shared" si="168"/>
        <v/>
      </c>
      <c r="H225" s="53" t="str">
        <f t="shared" si="168"/>
        <v/>
      </c>
      <c r="I225" s="53" t="str">
        <f t="shared" si="168"/>
        <v/>
      </c>
      <c r="J225" s="53" t="str">
        <f t="shared" si="168"/>
        <v/>
      </c>
      <c r="K225" s="53" t="str">
        <f t="shared" si="168"/>
        <v/>
      </c>
      <c r="L225" s="53" t="str">
        <f t="shared" si="168"/>
        <v/>
      </c>
      <c r="M225" s="51">
        <f t="shared" si="169"/>
        <v>0</v>
      </c>
    </row>
    <row r="226" spans="2:13" s="3" customFormat="1" x14ac:dyDescent="0.25">
      <c r="B226" s="7" t="s">
        <v>131</v>
      </c>
      <c r="C226" s="55">
        <f>MIN(C223,C211)</f>
        <v>0</v>
      </c>
      <c r="D226" s="55">
        <f t="shared" ref="D226:L226" si="170">MIN(D223,D211)</f>
        <v>0</v>
      </c>
      <c r="E226" s="55">
        <f t="shared" si="170"/>
        <v>0</v>
      </c>
      <c r="F226" s="55">
        <f t="shared" si="170"/>
        <v>0</v>
      </c>
      <c r="G226" s="55">
        <f t="shared" si="170"/>
        <v>0</v>
      </c>
      <c r="H226" s="55">
        <f t="shared" si="170"/>
        <v>0</v>
      </c>
      <c r="I226" s="55">
        <f t="shared" si="170"/>
        <v>0</v>
      </c>
      <c r="J226" s="55">
        <f t="shared" si="170"/>
        <v>0</v>
      </c>
      <c r="K226" s="55">
        <f t="shared" si="170"/>
        <v>0</v>
      </c>
      <c r="L226" s="55">
        <f t="shared" si="170"/>
        <v>0</v>
      </c>
      <c r="M226" s="51">
        <f>SUM(C226:L226)</f>
        <v>0</v>
      </c>
    </row>
    <row r="227" spans="2:13" s="3" customFormat="1" x14ac:dyDescent="0.25">
      <c r="B227" s="52">
        <f>+B207-M226</f>
        <v>-5000.0000000000009</v>
      </c>
      <c r="C227" s="55">
        <f t="shared" ref="C227:L228" si="171">MIN(C224,C212)</f>
        <v>0</v>
      </c>
      <c r="D227" s="55">
        <f t="shared" si="171"/>
        <v>0</v>
      </c>
      <c r="E227" s="55">
        <f t="shared" si="171"/>
        <v>0</v>
      </c>
      <c r="F227" s="55">
        <f t="shared" si="171"/>
        <v>0</v>
      </c>
      <c r="G227" s="55">
        <f t="shared" si="171"/>
        <v>0</v>
      </c>
      <c r="H227" s="55">
        <f t="shared" si="171"/>
        <v>0</v>
      </c>
      <c r="I227" s="55">
        <f t="shared" si="171"/>
        <v>0</v>
      </c>
      <c r="J227" s="55">
        <f t="shared" si="171"/>
        <v>0</v>
      </c>
      <c r="K227" s="55">
        <f t="shared" si="171"/>
        <v>0</v>
      </c>
      <c r="L227" s="55">
        <f t="shared" si="171"/>
        <v>0</v>
      </c>
      <c r="M227" s="51">
        <f t="shared" si="169"/>
        <v>0</v>
      </c>
    </row>
    <row r="228" spans="2:13" s="3" customFormat="1" x14ac:dyDescent="0.25">
      <c r="B228" s="52">
        <f t="shared" ref="B228:B229" si="172">+B208-M227</f>
        <v>-1600.0000000000009</v>
      </c>
      <c r="C228" s="55">
        <f t="shared" si="171"/>
        <v>0</v>
      </c>
      <c r="D228" s="55">
        <f t="shared" si="171"/>
        <v>0</v>
      </c>
      <c r="E228" s="55">
        <f t="shared" si="171"/>
        <v>0</v>
      </c>
      <c r="F228" s="55">
        <f t="shared" si="171"/>
        <v>0</v>
      </c>
      <c r="G228" s="55">
        <f t="shared" si="171"/>
        <v>0</v>
      </c>
      <c r="H228" s="55">
        <f t="shared" si="171"/>
        <v>0</v>
      </c>
      <c r="I228" s="55">
        <f t="shared" si="171"/>
        <v>0</v>
      </c>
      <c r="J228" s="55">
        <f t="shared" si="171"/>
        <v>0</v>
      </c>
      <c r="K228" s="55">
        <f t="shared" si="171"/>
        <v>0</v>
      </c>
      <c r="L228" s="55">
        <f t="shared" si="171"/>
        <v>0</v>
      </c>
      <c r="M228" s="51">
        <f t="shared" si="169"/>
        <v>0</v>
      </c>
    </row>
    <row r="229" spans="2:13" s="3" customFormat="1" x14ac:dyDescent="0.25">
      <c r="B229" s="52">
        <f t="shared" si="172"/>
        <v>-2358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 s="3" customFormat="1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 s="3" customFormat="1" x14ac:dyDescent="0.25">
      <c r="B231" s="6" t="s">
        <v>129</v>
      </c>
      <c r="C231" s="55">
        <f>+C211-C226</f>
        <v>0</v>
      </c>
      <c r="D231" s="55">
        <f t="shared" ref="D231:L231" si="173">+D211-D226</f>
        <v>0</v>
      </c>
      <c r="E231" s="55">
        <f t="shared" si="173"/>
        <v>0</v>
      </c>
      <c r="F231" s="55">
        <f t="shared" si="173"/>
        <v>0</v>
      </c>
      <c r="G231" s="55">
        <f t="shared" si="173"/>
        <v>0</v>
      </c>
      <c r="H231" s="55">
        <f t="shared" si="173"/>
        <v>0</v>
      </c>
      <c r="I231" s="55">
        <f t="shared" si="173"/>
        <v>0</v>
      </c>
      <c r="J231" s="55">
        <f t="shared" si="173"/>
        <v>0</v>
      </c>
      <c r="K231" s="55">
        <f t="shared" si="173"/>
        <v>0</v>
      </c>
      <c r="L231" s="55">
        <f t="shared" si="173"/>
        <v>0</v>
      </c>
      <c r="M231" s="6"/>
    </row>
    <row r="232" spans="2:13" s="3" customFormat="1" x14ac:dyDescent="0.25">
      <c r="B232" s="6"/>
      <c r="C232" s="55">
        <f t="shared" ref="C232:L233" si="174">+C212-C227</f>
        <v>0</v>
      </c>
      <c r="D232" s="55">
        <f t="shared" si="174"/>
        <v>0</v>
      </c>
      <c r="E232" s="55">
        <f t="shared" si="174"/>
        <v>0</v>
      </c>
      <c r="F232" s="55">
        <f t="shared" si="174"/>
        <v>0</v>
      </c>
      <c r="G232" s="55">
        <f t="shared" si="174"/>
        <v>0</v>
      </c>
      <c r="H232" s="55">
        <f t="shared" si="174"/>
        <v>0</v>
      </c>
      <c r="I232" s="55">
        <f t="shared" si="174"/>
        <v>0</v>
      </c>
      <c r="J232" s="55">
        <f t="shared" si="174"/>
        <v>0</v>
      </c>
      <c r="K232" s="55">
        <f t="shared" si="174"/>
        <v>0</v>
      </c>
      <c r="L232" s="55">
        <f t="shared" si="174"/>
        <v>0</v>
      </c>
      <c r="M232" s="6"/>
    </row>
    <row r="233" spans="2:13" s="3" customFormat="1" x14ac:dyDescent="0.25">
      <c r="B233" s="6"/>
      <c r="C233" s="55">
        <f t="shared" si="174"/>
        <v>0</v>
      </c>
      <c r="D233" s="55">
        <f t="shared" si="174"/>
        <v>0</v>
      </c>
      <c r="E233" s="55">
        <f t="shared" si="174"/>
        <v>0</v>
      </c>
      <c r="F233" s="55">
        <f t="shared" si="174"/>
        <v>0</v>
      </c>
      <c r="G233" s="55">
        <f t="shared" si="174"/>
        <v>0</v>
      </c>
      <c r="H233" s="55">
        <f t="shared" si="174"/>
        <v>0</v>
      </c>
      <c r="I233" s="55">
        <f t="shared" si="174"/>
        <v>0</v>
      </c>
      <c r="J233" s="55">
        <f t="shared" si="174"/>
        <v>0</v>
      </c>
      <c r="K233" s="55">
        <f t="shared" si="174"/>
        <v>0</v>
      </c>
      <c r="L233" s="55">
        <f t="shared" si="174"/>
        <v>0</v>
      </c>
      <c r="M233" s="6"/>
    </row>
    <row r="234" spans="2:13" s="3" customFormat="1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 s="3" customFormat="1" x14ac:dyDescent="0.25">
      <c r="B235" s="7" t="s">
        <v>125</v>
      </c>
      <c r="C235" s="51" t="str">
        <f>IF(C231&gt;0,C179,"")</f>
        <v/>
      </c>
      <c r="D235" s="51" t="str">
        <f t="shared" ref="D235:L235" si="175">IF(D231&gt;0,D179,"")</f>
        <v/>
      </c>
      <c r="E235" s="51" t="str">
        <f t="shared" si="175"/>
        <v/>
      </c>
      <c r="F235" s="51" t="str">
        <f t="shared" si="175"/>
        <v/>
      </c>
      <c r="G235" s="51" t="str">
        <f t="shared" si="175"/>
        <v/>
      </c>
      <c r="H235" s="51" t="str">
        <f t="shared" si="175"/>
        <v/>
      </c>
      <c r="I235" s="51" t="str">
        <f t="shared" si="175"/>
        <v/>
      </c>
      <c r="J235" s="51" t="str">
        <f t="shared" si="175"/>
        <v/>
      </c>
      <c r="K235" s="51" t="str">
        <f t="shared" si="175"/>
        <v/>
      </c>
      <c r="L235" s="51" t="str">
        <f t="shared" si="175"/>
        <v/>
      </c>
      <c r="M235" s="52">
        <f>SUM(C235:L235)</f>
        <v>0</v>
      </c>
    </row>
    <row r="236" spans="2:13" s="3" customFormat="1" x14ac:dyDescent="0.25">
      <c r="B236" s="6"/>
      <c r="C236" s="51" t="str">
        <f t="shared" ref="C236:L237" si="176">IF(C232&gt;0,C180,"")</f>
        <v/>
      </c>
      <c r="D236" s="51" t="str">
        <f t="shared" si="176"/>
        <v/>
      </c>
      <c r="E236" s="51" t="str">
        <f t="shared" si="176"/>
        <v/>
      </c>
      <c r="F236" s="51" t="str">
        <f t="shared" si="176"/>
        <v/>
      </c>
      <c r="G236" s="51" t="str">
        <f t="shared" si="176"/>
        <v/>
      </c>
      <c r="H236" s="51" t="str">
        <f t="shared" si="176"/>
        <v/>
      </c>
      <c r="I236" s="51" t="str">
        <f t="shared" si="176"/>
        <v/>
      </c>
      <c r="J236" s="51" t="str">
        <f t="shared" si="176"/>
        <v/>
      </c>
      <c r="K236" s="51" t="str">
        <f t="shared" si="176"/>
        <v/>
      </c>
      <c r="L236" s="51" t="str">
        <f t="shared" si="176"/>
        <v/>
      </c>
      <c r="M236" s="52">
        <f t="shared" ref="M236:M237" si="177">SUM(C236:L236)</f>
        <v>0</v>
      </c>
    </row>
    <row r="237" spans="2:13" s="3" customFormat="1" x14ac:dyDescent="0.25">
      <c r="B237" s="6"/>
      <c r="C237" s="51" t="str">
        <f t="shared" si="176"/>
        <v/>
      </c>
      <c r="D237" s="51" t="str">
        <f t="shared" si="176"/>
        <v/>
      </c>
      <c r="E237" s="51" t="str">
        <f t="shared" si="176"/>
        <v/>
      </c>
      <c r="F237" s="51" t="str">
        <f t="shared" si="176"/>
        <v/>
      </c>
      <c r="G237" s="51" t="str">
        <f t="shared" si="176"/>
        <v/>
      </c>
      <c r="H237" s="51" t="str">
        <f t="shared" si="176"/>
        <v/>
      </c>
      <c r="I237" s="51" t="str">
        <f t="shared" si="176"/>
        <v/>
      </c>
      <c r="J237" s="51" t="str">
        <f t="shared" si="176"/>
        <v/>
      </c>
      <c r="K237" s="51" t="str">
        <f t="shared" si="176"/>
        <v/>
      </c>
      <c r="L237" s="51" t="str">
        <f t="shared" si="176"/>
        <v/>
      </c>
      <c r="M237" s="52">
        <f t="shared" si="177"/>
        <v>0</v>
      </c>
    </row>
    <row r="238" spans="2:13" s="3" customFormat="1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 s="3" customFormat="1" x14ac:dyDescent="0.25">
      <c r="B239" s="7" t="s">
        <v>127</v>
      </c>
      <c r="C239" s="52" t="str">
        <f>IFERROR(C235/$M235,"")</f>
        <v/>
      </c>
      <c r="D239" s="52" t="str">
        <f t="shared" ref="D239:L239" si="178">IFERROR(D235/$M235,"")</f>
        <v/>
      </c>
      <c r="E239" s="52" t="str">
        <f t="shared" si="178"/>
        <v/>
      </c>
      <c r="F239" s="52" t="str">
        <f t="shared" si="178"/>
        <v/>
      </c>
      <c r="G239" s="52" t="str">
        <f t="shared" si="178"/>
        <v/>
      </c>
      <c r="H239" s="52" t="str">
        <f t="shared" si="178"/>
        <v/>
      </c>
      <c r="I239" s="52" t="str">
        <f t="shared" si="178"/>
        <v/>
      </c>
      <c r="J239" s="52" t="str">
        <f t="shared" si="178"/>
        <v/>
      </c>
      <c r="K239" s="52" t="str">
        <f t="shared" si="178"/>
        <v/>
      </c>
      <c r="L239" s="52" t="str">
        <f t="shared" si="178"/>
        <v/>
      </c>
      <c r="M239" s="51">
        <f>SUM(C239:L239)</f>
        <v>0</v>
      </c>
    </row>
    <row r="240" spans="2:13" s="3" customFormat="1" x14ac:dyDescent="0.25">
      <c r="B240" s="6"/>
      <c r="C240" s="52" t="str">
        <f t="shared" ref="C240:L241" si="179">IFERROR(C236/$M236,"")</f>
        <v/>
      </c>
      <c r="D240" s="52" t="str">
        <f t="shared" si="179"/>
        <v/>
      </c>
      <c r="E240" s="52" t="str">
        <f t="shared" si="179"/>
        <v/>
      </c>
      <c r="F240" s="52" t="str">
        <f t="shared" si="179"/>
        <v/>
      </c>
      <c r="G240" s="52" t="str">
        <f t="shared" si="179"/>
        <v/>
      </c>
      <c r="H240" s="52" t="str">
        <f t="shared" si="179"/>
        <v/>
      </c>
      <c r="I240" s="52" t="str">
        <f t="shared" si="179"/>
        <v/>
      </c>
      <c r="J240" s="52" t="str">
        <f t="shared" si="179"/>
        <v/>
      </c>
      <c r="K240" s="52" t="str">
        <f t="shared" si="179"/>
        <v/>
      </c>
      <c r="L240" s="52" t="str">
        <f t="shared" si="179"/>
        <v/>
      </c>
      <c r="M240" s="51">
        <f t="shared" ref="M240:M241" si="180">SUM(C240:L240)</f>
        <v>0</v>
      </c>
    </row>
    <row r="241" spans="2:13" s="3" customFormat="1" x14ac:dyDescent="0.25">
      <c r="B241" s="6"/>
      <c r="C241" s="52" t="str">
        <f t="shared" si="179"/>
        <v/>
      </c>
      <c r="D241" s="52" t="str">
        <f t="shared" si="179"/>
        <v/>
      </c>
      <c r="E241" s="52" t="str">
        <f t="shared" si="179"/>
        <v/>
      </c>
      <c r="F241" s="52" t="str">
        <f t="shared" si="179"/>
        <v/>
      </c>
      <c r="G241" s="52" t="str">
        <f t="shared" si="179"/>
        <v/>
      </c>
      <c r="H241" s="52" t="str">
        <f t="shared" si="179"/>
        <v/>
      </c>
      <c r="I241" s="52" t="str">
        <f t="shared" si="179"/>
        <v/>
      </c>
      <c r="J241" s="52" t="str">
        <f t="shared" si="179"/>
        <v/>
      </c>
      <c r="K241" s="52" t="str">
        <f t="shared" si="179"/>
        <v/>
      </c>
      <c r="L241" s="52" t="str">
        <f t="shared" si="179"/>
        <v/>
      </c>
      <c r="M241" s="51">
        <f t="shared" si="180"/>
        <v>0</v>
      </c>
    </row>
    <row r="242" spans="2:13" s="3" customFormat="1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 s="3" customFormat="1" x14ac:dyDescent="0.25">
      <c r="B243" s="78" t="s">
        <v>132</v>
      </c>
      <c r="C243" s="53" t="str">
        <f>IFERROR(C239*$B227,"")</f>
        <v/>
      </c>
      <c r="D243" s="53" t="str">
        <f t="shared" ref="D243:L243" si="181">IFERROR(D239*$B227,"")</f>
        <v/>
      </c>
      <c r="E243" s="53" t="str">
        <f t="shared" si="181"/>
        <v/>
      </c>
      <c r="F243" s="53" t="str">
        <f t="shared" si="181"/>
        <v/>
      </c>
      <c r="G243" s="53" t="str">
        <f t="shared" si="181"/>
        <v/>
      </c>
      <c r="H243" s="53" t="str">
        <f t="shared" si="181"/>
        <v/>
      </c>
      <c r="I243" s="53" t="str">
        <f t="shared" si="181"/>
        <v/>
      </c>
      <c r="J243" s="53" t="str">
        <f t="shared" si="181"/>
        <v/>
      </c>
      <c r="K243" s="53" t="str">
        <f t="shared" si="181"/>
        <v/>
      </c>
      <c r="L243" s="53" t="str">
        <f t="shared" si="181"/>
        <v/>
      </c>
      <c r="M243" s="51">
        <f>SUM(C243:L243)</f>
        <v>0</v>
      </c>
    </row>
    <row r="244" spans="2:13" s="3" customFormat="1" x14ac:dyDescent="0.25">
      <c r="B244" s="80"/>
      <c r="C244" s="53" t="str">
        <f t="shared" ref="C244:L245" si="182">IFERROR(C240*$B228,"")</f>
        <v/>
      </c>
      <c r="D244" s="53" t="str">
        <f t="shared" si="182"/>
        <v/>
      </c>
      <c r="E244" s="53" t="str">
        <f t="shared" si="182"/>
        <v/>
      </c>
      <c r="F244" s="53" t="str">
        <f t="shared" si="182"/>
        <v/>
      </c>
      <c r="G244" s="53" t="str">
        <f t="shared" si="182"/>
        <v/>
      </c>
      <c r="H244" s="53" t="str">
        <f t="shared" si="182"/>
        <v/>
      </c>
      <c r="I244" s="53" t="str">
        <f t="shared" si="182"/>
        <v/>
      </c>
      <c r="J244" s="53" t="str">
        <f t="shared" si="182"/>
        <v/>
      </c>
      <c r="K244" s="53" t="str">
        <f t="shared" si="182"/>
        <v/>
      </c>
      <c r="L244" s="53" t="str">
        <f t="shared" si="182"/>
        <v/>
      </c>
      <c r="M244" s="51">
        <f t="shared" ref="M244:M245" si="183">SUM(C244:L244)</f>
        <v>0</v>
      </c>
    </row>
    <row r="245" spans="2:13" s="3" customFormat="1" x14ac:dyDescent="0.25">
      <c r="B245" s="80"/>
      <c r="C245" s="53" t="str">
        <f t="shared" si="182"/>
        <v/>
      </c>
      <c r="D245" s="53" t="str">
        <f t="shared" si="182"/>
        <v/>
      </c>
      <c r="E245" s="53" t="str">
        <f t="shared" si="182"/>
        <v/>
      </c>
      <c r="F245" s="53" t="str">
        <f t="shared" si="182"/>
        <v/>
      </c>
      <c r="G245" s="53" t="str">
        <f t="shared" si="182"/>
        <v/>
      </c>
      <c r="H245" s="53" t="str">
        <f t="shared" si="182"/>
        <v/>
      </c>
      <c r="I245" s="53" t="str">
        <f t="shared" si="182"/>
        <v/>
      </c>
      <c r="J245" s="53" t="str">
        <f t="shared" si="182"/>
        <v/>
      </c>
      <c r="K245" s="53" t="str">
        <f t="shared" si="182"/>
        <v/>
      </c>
      <c r="L245" s="53" t="str">
        <f t="shared" si="182"/>
        <v/>
      </c>
      <c r="M245" s="51">
        <f t="shared" si="183"/>
        <v>0</v>
      </c>
    </row>
    <row r="246" spans="2:13" s="3" customFormat="1" x14ac:dyDescent="0.25">
      <c r="B246" s="7" t="s">
        <v>133</v>
      </c>
      <c r="C246" s="55">
        <f>MIN(C243,C231)</f>
        <v>0</v>
      </c>
      <c r="D246" s="55">
        <f t="shared" ref="D246:L246" si="184">MIN(D243,D231)</f>
        <v>0</v>
      </c>
      <c r="E246" s="55">
        <f t="shared" si="184"/>
        <v>0</v>
      </c>
      <c r="F246" s="55">
        <f t="shared" si="184"/>
        <v>0</v>
      </c>
      <c r="G246" s="55">
        <f t="shared" si="184"/>
        <v>0</v>
      </c>
      <c r="H246" s="55">
        <f t="shared" si="184"/>
        <v>0</v>
      </c>
      <c r="I246" s="55">
        <f t="shared" si="184"/>
        <v>0</v>
      </c>
      <c r="J246" s="55">
        <f t="shared" si="184"/>
        <v>0</v>
      </c>
      <c r="K246" s="55">
        <f t="shared" si="184"/>
        <v>0</v>
      </c>
      <c r="L246" s="55">
        <f t="shared" si="184"/>
        <v>0</v>
      </c>
      <c r="M246" s="51">
        <f>SUM(C246:L246)</f>
        <v>0</v>
      </c>
    </row>
    <row r="247" spans="2:13" s="3" customFormat="1" x14ac:dyDescent="0.25">
      <c r="B247" s="52">
        <f>+B227-M246</f>
        <v>-5000.0000000000009</v>
      </c>
      <c r="C247" s="55">
        <f t="shared" ref="C247:L248" si="185">MIN(C244,C232)</f>
        <v>0</v>
      </c>
      <c r="D247" s="55">
        <f t="shared" si="185"/>
        <v>0</v>
      </c>
      <c r="E247" s="55">
        <f t="shared" si="185"/>
        <v>0</v>
      </c>
      <c r="F247" s="55">
        <f t="shared" si="185"/>
        <v>0</v>
      </c>
      <c r="G247" s="55">
        <f t="shared" si="185"/>
        <v>0</v>
      </c>
      <c r="H247" s="55">
        <f t="shared" si="185"/>
        <v>0</v>
      </c>
      <c r="I247" s="55">
        <f t="shared" si="185"/>
        <v>0</v>
      </c>
      <c r="J247" s="55">
        <f t="shared" si="185"/>
        <v>0</v>
      </c>
      <c r="K247" s="55">
        <f t="shared" si="185"/>
        <v>0</v>
      </c>
      <c r="L247" s="55">
        <f t="shared" si="185"/>
        <v>0</v>
      </c>
      <c r="M247" s="51">
        <f t="shared" ref="M247:M248" si="186">SUM(C247:L247)</f>
        <v>0</v>
      </c>
    </row>
    <row r="248" spans="2:13" s="3" customFormat="1" x14ac:dyDescent="0.25">
      <c r="B248" s="52">
        <f t="shared" ref="B248:B249" si="187">+B228-M247</f>
        <v>-1600.0000000000009</v>
      </c>
      <c r="C248" s="55">
        <f t="shared" si="185"/>
        <v>0</v>
      </c>
      <c r="D248" s="55">
        <f t="shared" si="185"/>
        <v>0</v>
      </c>
      <c r="E248" s="55">
        <f t="shared" si="185"/>
        <v>0</v>
      </c>
      <c r="F248" s="55">
        <f t="shared" si="185"/>
        <v>0</v>
      </c>
      <c r="G248" s="55">
        <f t="shared" si="185"/>
        <v>0</v>
      </c>
      <c r="H248" s="55">
        <f t="shared" si="185"/>
        <v>0</v>
      </c>
      <c r="I248" s="55">
        <f t="shared" si="185"/>
        <v>0</v>
      </c>
      <c r="J248" s="55">
        <f t="shared" si="185"/>
        <v>0</v>
      </c>
      <c r="K248" s="55">
        <f t="shared" si="185"/>
        <v>0</v>
      </c>
      <c r="L248" s="55">
        <f t="shared" si="185"/>
        <v>0</v>
      </c>
      <c r="M248" s="51">
        <f t="shared" si="186"/>
        <v>0</v>
      </c>
    </row>
    <row r="249" spans="2:13" s="3" customFormat="1" x14ac:dyDescent="0.25">
      <c r="B249" s="52">
        <f t="shared" si="187"/>
        <v>-2358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2:13" s="3" customFormat="1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2:13" s="3" customFormat="1" x14ac:dyDescent="0.25">
      <c r="B251" s="6" t="s">
        <v>134</v>
      </c>
      <c r="C251" s="55">
        <f>+C246+C226+C207+C187</f>
        <v>0</v>
      </c>
      <c r="D251" s="55">
        <f t="shared" ref="D251:L251" si="188">+D246+D226+D207+D187</f>
        <v>0</v>
      </c>
      <c r="E251" s="55">
        <f t="shared" si="188"/>
        <v>49.080574038078112</v>
      </c>
      <c r="F251" s="55">
        <f t="shared" si="188"/>
        <v>229.09098909147099</v>
      </c>
      <c r="G251" s="55">
        <f t="shared" si="188"/>
        <v>451.82821349233541</v>
      </c>
      <c r="H251" s="55">
        <f t="shared" si="188"/>
        <v>575.64373830386887</v>
      </c>
      <c r="I251" s="55">
        <f t="shared" si="188"/>
        <v>732.84066228531583</v>
      </c>
      <c r="J251" s="55">
        <f t="shared" si="188"/>
        <v>863.10977644814955</v>
      </c>
      <c r="K251" s="55">
        <f t="shared" si="188"/>
        <v>1005.1114599259492</v>
      </c>
      <c r="L251" s="55">
        <f t="shared" si="188"/>
        <v>1093.294586414833</v>
      </c>
      <c r="M251" s="53">
        <f>SUM(C251:L251)</f>
        <v>5000.0000000000009</v>
      </c>
    </row>
    <row r="252" spans="2:13" s="3" customFormat="1" x14ac:dyDescent="0.25">
      <c r="B252" s="6"/>
      <c r="C252" s="55">
        <f t="shared" ref="C252:L253" si="189">+C247+C227+C208+C188</f>
        <v>0</v>
      </c>
      <c r="D252" s="55">
        <f t="shared" si="189"/>
        <v>0</v>
      </c>
      <c r="E252" s="55">
        <f t="shared" si="189"/>
        <v>21.138595465222267</v>
      </c>
      <c r="F252" s="55">
        <f t="shared" si="189"/>
        <v>86.782703960893201</v>
      </c>
      <c r="G252" s="55">
        <f t="shared" si="189"/>
        <v>142.61662779415647</v>
      </c>
      <c r="H252" s="55">
        <f t="shared" si="189"/>
        <v>190.66072828165676</v>
      </c>
      <c r="I252" s="55">
        <f t="shared" si="189"/>
        <v>232.41936023919996</v>
      </c>
      <c r="J252" s="55">
        <f t="shared" si="189"/>
        <v>269.0351879302649</v>
      </c>
      <c r="K252" s="55">
        <f t="shared" si="189"/>
        <v>301.39136145872396</v>
      </c>
      <c r="L252" s="55">
        <f t="shared" si="189"/>
        <v>355.95543486988333</v>
      </c>
      <c r="M252" s="53">
        <f t="shared" ref="M252:M253" si="190">SUM(C252:L252)</f>
        <v>1600.0000000000009</v>
      </c>
    </row>
    <row r="253" spans="2:13" s="3" customFormat="1" x14ac:dyDescent="0.25">
      <c r="B253" s="6"/>
      <c r="C253" s="55">
        <f t="shared" si="189"/>
        <v>29.293985815132999</v>
      </c>
      <c r="D253" s="55">
        <f t="shared" si="189"/>
        <v>61.479963048439117</v>
      </c>
      <c r="E253" s="55">
        <f t="shared" si="189"/>
        <v>147.40434514476328</v>
      </c>
      <c r="F253" s="55">
        <f t="shared" si="189"/>
        <v>202.21103349807112</v>
      </c>
      <c r="G253" s="55">
        <f t="shared" si="189"/>
        <v>246.02215651226732</v>
      </c>
      <c r="H253" s="55">
        <f t="shared" si="189"/>
        <v>278.94210949627995</v>
      </c>
      <c r="I253" s="55">
        <f t="shared" si="189"/>
        <v>306.06071735578951</v>
      </c>
      <c r="J253" s="55">
        <f t="shared" si="189"/>
        <v>335.45573619680874</v>
      </c>
      <c r="K253" s="55">
        <f t="shared" si="189"/>
        <v>358.19485084885315</v>
      </c>
      <c r="L253" s="55">
        <f t="shared" si="189"/>
        <v>392.93510208359481</v>
      </c>
      <c r="M253" s="53">
        <f t="shared" si="190"/>
        <v>2358</v>
      </c>
    </row>
    <row r="254" spans="2:13" s="3" customFormat="1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</sheetData>
  <sheetProtection algorithmName="SHA-512" hashValue="5f/K6bdLeS0duY0GgxVu+UweE5fpl3DJLIdoN0VNadJHkkQm5yaz2Gn2I+rGuiJ0e2PoRFHad5h2ckqiF7pkrA==" saltValue="W7IEg/YBWPmqhdJUqN9uOw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3D3D5CD8-B7E3-4489-9649-C206781DB66A}">
      <formula1>25</formula1>
      <formula2>50</formula2>
    </dataValidation>
    <dataValidation type="whole" allowBlank="1" showInputMessage="1" showErrorMessage="1" error="Whole number only_x000a_Department stores = $50 to $100 only" sqref="C22:L22" xr:uid="{08849F6B-AFA8-4AB8-B6A9-35A70F8AA663}">
      <formula1>50</formula1>
      <formula2>100</formula2>
    </dataValidation>
    <dataValidation type="whole" allowBlank="1" showInputMessage="1" showErrorMessage="1" error="Whole number only_x000a_Specialty stores = $100 to $150 only" sqref="C23:L23" xr:uid="{E2DD28F2-1C99-4E07-B096-C8CB2D5B0FFF}">
      <formula1>100</formula1>
      <formula2>150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A21E-7FBE-4D42-ABEE-469313963D6E}">
  <dimension ref="A1:AP275"/>
  <sheetViews>
    <sheetView workbookViewId="0">
      <selection activeCell="C2" sqref="C2:L2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0" t="s">
        <v>63</v>
      </c>
      <c r="C2" s="94" t="s">
        <v>55</v>
      </c>
      <c r="D2" s="95"/>
      <c r="E2" s="95"/>
      <c r="F2" s="95"/>
      <c r="G2" s="95"/>
      <c r="H2" s="95"/>
      <c r="I2" s="95"/>
      <c r="J2" s="95"/>
      <c r="K2" s="95"/>
      <c r="L2" s="96"/>
    </row>
    <row r="3" spans="1:42" ht="5.25" customHeight="1" x14ac:dyDescent="0.25">
      <c r="B3" s="101"/>
      <c r="C3" s="46"/>
      <c r="D3" s="47"/>
      <c r="E3" s="47"/>
      <c r="F3" s="47"/>
      <c r="G3" s="47"/>
      <c r="H3" s="47"/>
      <c r="I3" s="47"/>
      <c r="J3" s="47"/>
      <c r="K3" s="47"/>
      <c r="L3" s="48"/>
    </row>
    <row r="4" spans="1:42" ht="19.5" thickBot="1" x14ac:dyDescent="0.3">
      <c r="B4" s="102"/>
      <c r="C4" s="97" t="s">
        <v>56</v>
      </c>
      <c r="D4" s="98"/>
      <c r="E4" s="98"/>
      <c r="F4" s="98"/>
      <c r="G4" s="98"/>
      <c r="H4" s="98"/>
      <c r="I4" s="98"/>
      <c r="J4" s="98"/>
      <c r="K4" s="98"/>
      <c r="L4" s="99"/>
    </row>
    <row r="5" spans="1:42" ht="15.75" thickBot="1" x14ac:dyDescent="0.3">
      <c r="B5" s="40"/>
      <c r="C5" s="6">
        <v>10</v>
      </c>
      <c r="D5" s="6">
        <f>+C5+1</f>
        <v>11</v>
      </c>
    </row>
    <row r="6" spans="1:42" s="8" customFormat="1" ht="19.5" thickBot="1" x14ac:dyDescent="0.3">
      <c r="A6" s="7"/>
      <c r="B6" s="49" t="s">
        <v>19</v>
      </c>
      <c r="C6" s="16" t="s">
        <v>0</v>
      </c>
      <c r="D6" s="18" t="s">
        <v>1</v>
      </c>
      <c r="E6" s="16" t="s">
        <v>2</v>
      </c>
      <c r="F6" s="18" t="s">
        <v>3</v>
      </c>
      <c r="G6" s="16" t="s">
        <v>4</v>
      </c>
      <c r="H6" s="18" t="s">
        <v>5</v>
      </c>
      <c r="I6" s="16" t="s">
        <v>6</v>
      </c>
      <c r="J6" s="18" t="s">
        <v>7</v>
      </c>
      <c r="K6" s="16" t="s">
        <v>8</v>
      </c>
      <c r="L6" s="18" t="s">
        <v>9</v>
      </c>
      <c r="M6" s="17" t="s">
        <v>20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x14ac:dyDescent="0.25">
      <c r="B7" s="42" t="s">
        <v>53</v>
      </c>
      <c r="C7" s="25"/>
      <c r="D7" s="26"/>
      <c r="E7" s="25"/>
      <c r="F7" s="26"/>
      <c r="G7" s="25"/>
      <c r="H7" s="26"/>
      <c r="I7" s="25"/>
      <c r="J7" s="26"/>
      <c r="K7" s="25"/>
      <c r="L7" s="26"/>
      <c r="M7" s="27"/>
    </row>
    <row r="8" spans="1:42" x14ac:dyDescent="0.25">
      <c r="B8" s="19" t="s">
        <v>10</v>
      </c>
      <c r="C8" s="10"/>
      <c r="D8" s="20"/>
      <c r="E8" s="10"/>
      <c r="F8" s="20"/>
      <c r="G8" s="10"/>
      <c r="H8" s="20"/>
      <c r="I8" s="10"/>
      <c r="J8" s="20"/>
      <c r="K8" s="10"/>
      <c r="L8" s="20"/>
      <c r="M8" s="11">
        <f>SUM(C8:L8)</f>
        <v>0</v>
      </c>
      <c r="S8" s="50">
        <f>+C16</f>
        <v>0</v>
      </c>
      <c r="T8" s="50">
        <f t="shared" ref="T8:AB10" si="0">+D16</f>
        <v>0</v>
      </c>
      <c r="U8" s="50">
        <f t="shared" si="0"/>
        <v>49.080574038078112</v>
      </c>
      <c r="V8" s="50">
        <f t="shared" si="0"/>
        <v>229.09098909147099</v>
      </c>
      <c r="W8" s="50">
        <f t="shared" si="0"/>
        <v>451.82821349233541</v>
      </c>
      <c r="X8" s="50">
        <f t="shared" si="0"/>
        <v>575.64373830386887</v>
      </c>
      <c r="Y8" s="50">
        <f t="shared" si="0"/>
        <v>732.84066228531583</v>
      </c>
      <c r="Z8" s="50">
        <f t="shared" si="0"/>
        <v>863.10977644814955</v>
      </c>
      <c r="AA8" s="50">
        <f t="shared" si="0"/>
        <v>1005.1114599259492</v>
      </c>
      <c r="AB8" s="50">
        <f t="shared" si="0"/>
        <v>1093.294586414833</v>
      </c>
      <c r="AC8" s="3">
        <f>SUM(S8:AB8)</f>
        <v>5000.0000000000009</v>
      </c>
    </row>
    <row r="9" spans="1:42" x14ac:dyDescent="0.25">
      <c r="B9" s="19" t="s">
        <v>11</v>
      </c>
      <c r="C9" s="10"/>
      <c r="D9" s="20"/>
      <c r="E9" s="10"/>
      <c r="F9" s="20"/>
      <c r="G9" s="10"/>
      <c r="H9" s="20"/>
      <c r="I9" s="10"/>
      <c r="J9" s="20"/>
      <c r="K9" s="10"/>
      <c r="L9" s="20"/>
      <c r="M9" s="11">
        <f t="shared" ref="M9:M19" si="1">SUM(C9:L9)</f>
        <v>0</v>
      </c>
      <c r="S9" s="50">
        <f t="shared" ref="S9:S10" si="2">+C17</f>
        <v>0</v>
      </c>
      <c r="T9" s="50">
        <f t="shared" si="0"/>
        <v>0</v>
      </c>
      <c r="U9" s="50">
        <f t="shared" si="0"/>
        <v>21.138595465222267</v>
      </c>
      <c r="V9" s="50">
        <f t="shared" si="0"/>
        <v>86.782703960893201</v>
      </c>
      <c r="W9" s="50">
        <f t="shared" si="0"/>
        <v>142.61662779415647</v>
      </c>
      <c r="X9" s="50">
        <f t="shared" si="0"/>
        <v>190.66072828165676</v>
      </c>
      <c r="Y9" s="50">
        <f t="shared" si="0"/>
        <v>232.41936023919996</v>
      </c>
      <c r="Z9" s="50">
        <f t="shared" si="0"/>
        <v>269.0351879302649</v>
      </c>
      <c r="AA9" s="50">
        <f t="shared" si="0"/>
        <v>301.39136145872396</v>
      </c>
      <c r="AB9" s="50">
        <f t="shared" si="0"/>
        <v>355.95543486988333</v>
      </c>
      <c r="AC9" s="3">
        <f t="shared" ref="AC9:AC10" si="3">SUM(S9:AB9)</f>
        <v>1600.0000000000009</v>
      </c>
    </row>
    <row r="10" spans="1:42" ht="15.75" thickBot="1" x14ac:dyDescent="0.3">
      <c r="B10" s="24" t="s">
        <v>12</v>
      </c>
      <c r="C10" s="28"/>
      <c r="D10" s="29"/>
      <c r="E10" s="28"/>
      <c r="F10" s="29"/>
      <c r="G10" s="28"/>
      <c r="H10" s="29"/>
      <c r="I10" s="28"/>
      <c r="J10" s="29"/>
      <c r="K10" s="28"/>
      <c r="L10" s="29"/>
      <c r="M10" s="30">
        <f t="shared" si="1"/>
        <v>0</v>
      </c>
      <c r="S10" s="50">
        <f t="shared" si="2"/>
        <v>29.293985815132999</v>
      </c>
      <c r="T10" s="50">
        <f t="shared" si="0"/>
        <v>61.479963048439117</v>
      </c>
      <c r="U10" s="50">
        <f t="shared" si="0"/>
        <v>147.40434514476328</v>
      </c>
      <c r="V10" s="50">
        <f t="shared" si="0"/>
        <v>202.21103349807112</v>
      </c>
      <c r="W10" s="50">
        <f t="shared" si="0"/>
        <v>246.02215651226732</v>
      </c>
      <c r="X10" s="50">
        <f t="shared" si="0"/>
        <v>278.94210949627995</v>
      </c>
      <c r="Y10" s="50">
        <f t="shared" si="0"/>
        <v>306.06071735578951</v>
      </c>
      <c r="Z10" s="50">
        <f t="shared" si="0"/>
        <v>335.45573619680874</v>
      </c>
      <c r="AA10" s="50">
        <f t="shared" si="0"/>
        <v>358.19485084885315</v>
      </c>
      <c r="AB10" s="50">
        <f t="shared" si="0"/>
        <v>392.93510208359481</v>
      </c>
      <c r="AC10" s="3">
        <f t="shared" si="3"/>
        <v>2358</v>
      </c>
    </row>
    <row r="11" spans="1:42" x14ac:dyDescent="0.25">
      <c r="B11" s="42" t="s">
        <v>43</v>
      </c>
      <c r="C11" s="31"/>
      <c r="D11" s="32"/>
      <c r="E11" s="31"/>
      <c r="F11" s="32"/>
      <c r="G11" s="31"/>
      <c r="H11" s="32"/>
      <c r="I11" s="31"/>
      <c r="J11" s="32"/>
      <c r="K11" s="31"/>
      <c r="L11" s="32"/>
      <c r="M11" s="33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42" x14ac:dyDescent="0.25">
      <c r="B12" s="19" t="s">
        <v>10</v>
      </c>
      <c r="C12" s="12">
        <f>+'Round 6'!C42</f>
        <v>0</v>
      </c>
      <c r="D12" s="21">
        <f>+'Round 6'!D42</f>
        <v>0</v>
      </c>
      <c r="E12" s="12">
        <f>+'Round 6'!E42</f>
        <v>49.080574038078112</v>
      </c>
      <c r="F12" s="21">
        <f>+'Round 6'!F42</f>
        <v>229.09098909147099</v>
      </c>
      <c r="G12" s="12">
        <f>+'Round 6'!G42</f>
        <v>451.82821349233541</v>
      </c>
      <c r="H12" s="21">
        <f>+'Round 6'!H42</f>
        <v>575.64373830386887</v>
      </c>
      <c r="I12" s="12">
        <f>+'Round 6'!I42</f>
        <v>732.84066228531583</v>
      </c>
      <c r="J12" s="21">
        <f>+'Round 6'!J42</f>
        <v>863.10977644814955</v>
      </c>
      <c r="K12" s="12">
        <f>+'Round 6'!K42</f>
        <v>1005.1114599259492</v>
      </c>
      <c r="L12" s="21">
        <f>+'Round 6'!L42</f>
        <v>1093.294586414833</v>
      </c>
      <c r="M12" s="11">
        <f>SUM(C12:L12)</f>
        <v>5000.0000000000009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42" x14ac:dyDescent="0.25">
      <c r="B13" s="19" t="s">
        <v>11</v>
      </c>
      <c r="C13" s="12">
        <f>+'Round 6'!C43</f>
        <v>0</v>
      </c>
      <c r="D13" s="21">
        <f>+'Round 6'!D43</f>
        <v>0</v>
      </c>
      <c r="E13" s="12">
        <f>+'Round 6'!E43</f>
        <v>21.138595465222267</v>
      </c>
      <c r="F13" s="21">
        <f>+'Round 6'!F43</f>
        <v>86.782703960893201</v>
      </c>
      <c r="G13" s="12">
        <f>+'Round 6'!G43</f>
        <v>142.61662779415647</v>
      </c>
      <c r="H13" s="21">
        <f>+'Round 6'!H43</f>
        <v>190.66072828165676</v>
      </c>
      <c r="I13" s="12">
        <f>+'Round 6'!I43</f>
        <v>232.41936023919996</v>
      </c>
      <c r="J13" s="21">
        <f>+'Round 6'!J43</f>
        <v>269.0351879302649</v>
      </c>
      <c r="K13" s="12">
        <f>+'Round 6'!K43</f>
        <v>301.39136145872396</v>
      </c>
      <c r="L13" s="21">
        <f>+'Round 6'!L43</f>
        <v>355.95543486988333</v>
      </c>
      <c r="M13" s="11">
        <f t="shared" ref="M13:M14" si="4">SUM(C13:L13)</f>
        <v>1600.0000000000009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42" ht="15.75" thickBot="1" x14ac:dyDescent="0.3">
      <c r="B14" s="24" t="s">
        <v>12</v>
      </c>
      <c r="C14" s="34">
        <f>+'Round 6'!C44</f>
        <v>29.293985815132999</v>
      </c>
      <c r="D14" s="35">
        <f>+'Round 6'!D44</f>
        <v>61.479963048439117</v>
      </c>
      <c r="E14" s="34">
        <f>+'Round 6'!E44</f>
        <v>147.40434514476328</v>
      </c>
      <c r="F14" s="35">
        <f>+'Round 6'!F44</f>
        <v>202.21103349807112</v>
      </c>
      <c r="G14" s="34">
        <f>+'Round 6'!G44</f>
        <v>246.02215651226732</v>
      </c>
      <c r="H14" s="35">
        <f>+'Round 6'!H44</f>
        <v>278.94210949627995</v>
      </c>
      <c r="I14" s="34">
        <f>+'Round 6'!I44</f>
        <v>306.06071735578951</v>
      </c>
      <c r="J14" s="35">
        <f>+'Round 6'!J44</f>
        <v>335.45573619680874</v>
      </c>
      <c r="K14" s="34">
        <f>+'Round 6'!K44</f>
        <v>358.19485084885315</v>
      </c>
      <c r="L14" s="35">
        <f>+'Round 6'!L44</f>
        <v>392.93510208359481</v>
      </c>
      <c r="M14" s="30">
        <f t="shared" si="4"/>
        <v>2358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42" x14ac:dyDescent="0.25">
      <c r="B15" s="42" t="s">
        <v>14</v>
      </c>
      <c r="C15" s="31"/>
      <c r="D15" s="32"/>
      <c r="E15" s="31"/>
      <c r="F15" s="32"/>
      <c r="G15" s="31"/>
      <c r="H15" s="32"/>
      <c r="I15" s="31"/>
      <c r="J15" s="32"/>
      <c r="K15" s="31"/>
      <c r="L15" s="32"/>
      <c r="M15" s="33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42" x14ac:dyDescent="0.25">
      <c r="B16" s="19" t="s">
        <v>10</v>
      </c>
      <c r="C16" s="12">
        <f>+C8+C12</f>
        <v>0</v>
      </c>
      <c r="D16" s="21">
        <f t="shared" ref="D16:L16" si="5">+D8+D12</f>
        <v>0</v>
      </c>
      <c r="E16" s="12">
        <f t="shared" si="5"/>
        <v>49.080574038078112</v>
      </c>
      <c r="F16" s="21">
        <f t="shared" si="5"/>
        <v>229.09098909147099</v>
      </c>
      <c r="G16" s="12">
        <f t="shared" si="5"/>
        <v>451.82821349233541</v>
      </c>
      <c r="H16" s="21">
        <f t="shared" si="5"/>
        <v>575.64373830386887</v>
      </c>
      <c r="I16" s="12">
        <f t="shared" si="5"/>
        <v>732.84066228531583</v>
      </c>
      <c r="J16" s="21">
        <f t="shared" si="5"/>
        <v>863.10977644814955</v>
      </c>
      <c r="K16" s="12">
        <f t="shared" si="5"/>
        <v>1005.1114599259492</v>
      </c>
      <c r="L16" s="21">
        <f t="shared" si="5"/>
        <v>1093.294586414833</v>
      </c>
      <c r="M16" s="11">
        <f>SUM(C16:L16)</f>
        <v>5000.0000000000009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40" x14ac:dyDescent="0.25">
      <c r="B17" s="19" t="s">
        <v>11</v>
      </c>
      <c r="C17" s="12">
        <f t="shared" ref="C17:L18" si="6">+C9+C13</f>
        <v>0</v>
      </c>
      <c r="D17" s="21">
        <f t="shared" si="6"/>
        <v>0</v>
      </c>
      <c r="E17" s="12">
        <f t="shared" si="6"/>
        <v>21.138595465222267</v>
      </c>
      <c r="F17" s="21">
        <f t="shared" si="6"/>
        <v>86.782703960893201</v>
      </c>
      <c r="G17" s="12">
        <f t="shared" si="6"/>
        <v>142.61662779415647</v>
      </c>
      <c r="H17" s="21">
        <f t="shared" si="6"/>
        <v>190.66072828165676</v>
      </c>
      <c r="I17" s="12">
        <f t="shared" si="6"/>
        <v>232.41936023919996</v>
      </c>
      <c r="J17" s="21">
        <f t="shared" si="6"/>
        <v>269.0351879302649</v>
      </c>
      <c r="K17" s="12">
        <f t="shared" si="6"/>
        <v>301.39136145872396</v>
      </c>
      <c r="L17" s="21">
        <f t="shared" si="6"/>
        <v>355.95543486988333</v>
      </c>
      <c r="M17" s="11">
        <f t="shared" ref="M17:M18" si="7">SUM(C17:L17)</f>
        <v>1600.0000000000009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40" ht="15.75" thickBot="1" x14ac:dyDescent="0.3">
      <c r="B18" s="19" t="s">
        <v>12</v>
      </c>
      <c r="C18" s="12">
        <f t="shared" si="6"/>
        <v>29.293985815132999</v>
      </c>
      <c r="D18" s="21">
        <f t="shared" si="6"/>
        <v>61.479963048439117</v>
      </c>
      <c r="E18" s="12">
        <f t="shared" si="6"/>
        <v>147.40434514476328</v>
      </c>
      <c r="F18" s="21">
        <f t="shared" si="6"/>
        <v>202.21103349807112</v>
      </c>
      <c r="G18" s="12">
        <f t="shared" si="6"/>
        <v>246.02215651226732</v>
      </c>
      <c r="H18" s="21">
        <f t="shared" si="6"/>
        <v>278.94210949627995</v>
      </c>
      <c r="I18" s="12">
        <f t="shared" si="6"/>
        <v>306.06071735578951</v>
      </c>
      <c r="J18" s="21">
        <f t="shared" si="6"/>
        <v>335.45573619680874</v>
      </c>
      <c r="K18" s="12">
        <f t="shared" si="6"/>
        <v>358.19485084885315</v>
      </c>
      <c r="L18" s="21">
        <f t="shared" si="6"/>
        <v>392.93510208359481</v>
      </c>
      <c r="M18" s="11">
        <f t="shared" si="7"/>
        <v>2358</v>
      </c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40" ht="15.75" thickBot="1" x14ac:dyDescent="0.3">
      <c r="B19" s="132" t="s">
        <v>14</v>
      </c>
      <c r="C19" s="127">
        <f>SUM(C16:C18)</f>
        <v>29.293985815132999</v>
      </c>
      <c r="D19" s="128">
        <f t="shared" ref="D19:L19" si="8">SUM(D16:D18)</f>
        <v>61.479963048439117</v>
      </c>
      <c r="E19" s="127">
        <f t="shared" si="8"/>
        <v>217.62351464806366</v>
      </c>
      <c r="F19" s="128">
        <f t="shared" si="8"/>
        <v>518.08472655043533</v>
      </c>
      <c r="G19" s="127">
        <f t="shared" si="8"/>
        <v>840.46699779875917</v>
      </c>
      <c r="H19" s="128">
        <f t="shared" si="8"/>
        <v>1045.2465760818056</v>
      </c>
      <c r="I19" s="127">
        <f t="shared" si="8"/>
        <v>1271.3207398803052</v>
      </c>
      <c r="J19" s="128">
        <f t="shared" si="8"/>
        <v>1467.6007005752231</v>
      </c>
      <c r="K19" s="127">
        <f t="shared" si="8"/>
        <v>1664.6976722335262</v>
      </c>
      <c r="L19" s="128">
        <f t="shared" si="8"/>
        <v>1842.185123368311</v>
      </c>
      <c r="M19" s="129">
        <f t="shared" si="1"/>
        <v>8958</v>
      </c>
    </row>
    <row r="20" spans="1:40" ht="15" customHeight="1" x14ac:dyDescent="0.25">
      <c r="B20" s="42" t="s">
        <v>13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7"/>
      <c r="N20" s="91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19" t="s">
        <v>10</v>
      </c>
      <c r="C21" s="13"/>
      <c r="D21" s="22"/>
      <c r="E21" s="13"/>
      <c r="F21" s="22"/>
      <c r="G21" s="13"/>
      <c r="H21" s="22"/>
      <c r="I21" s="13"/>
      <c r="J21" s="22"/>
      <c r="K21" s="13"/>
      <c r="L21" s="22"/>
      <c r="M21" s="9">
        <f>+AE25</f>
        <v>0</v>
      </c>
      <c r="N21" s="92"/>
      <c r="S21" s="50">
        <f>+C21</f>
        <v>0</v>
      </c>
      <c r="T21" s="50">
        <f t="shared" ref="T21:AB23" si="9">+D21</f>
        <v>0</v>
      </c>
      <c r="U21" s="50">
        <f t="shared" si="9"/>
        <v>0</v>
      </c>
      <c r="V21" s="50">
        <f t="shared" si="9"/>
        <v>0</v>
      </c>
      <c r="W21" s="50">
        <f t="shared" si="9"/>
        <v>0</v>
      </c>
      <c r="X21" s="50">
        <f t="shared" si="9"/>
        <v>0</v>
      </c>
      <c r="Y21" s="50">
        <f t="shared" si="9"/>
        <v>0</v>
      </c>
      <c r="Z21" s="50">
        <f t="shared" si="9"/>
        <v>0</v>
      </c>
      <c r="AA21" s="50">
        <f t="shared" si="9"/>
        <v>0</v>
      </c>
      <c r="AB21" s="50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19" t="s">
        <v>11</v>
      </c>
      <c r="C22" s="13"/>
      <c r="D22" s="22"/>
      <c r="E22" s="13"/>
      <c r="F22" s="22"/>
      <c r="G22" s="13"/>
      <c r="H22" s="22"/>
      <c r="I22" s="13"/>
      <c r="J22" s="22"/>
      <c r="K22" s="13"/>
      <c r="L22" s="22"/>
      <c r="M22" s="9">
        <f t="shared" ref="M22:M23" si="10">+AE26</f>
        <v>0</v>
      </c>
      <c r="N22" s="92"/>
      <c r="S22" s="50">
        <f t="shared" ref="S22:S23" si="11">+C22</f>
        <v>0</v>
      </c>
      <c r="T22" s="50">
        <f t="shared" si="9"/>
        <v>0</v>
      </c>
      <c r="U22" s="50">
        <f t="shared" si="9"/>
        <v>0</v>
      </c>
      <c r="V22" s="50">
        <f t="shared" si="9"/>
        <v>0</v>
      </c>
      <c r="W22" s="50">
        <f t="shared" si="9"/>
        <v>0</v>
      </c>
      <c r="X22" s="50">
        <f t="shared" si="9"/>
        <v>0</v>
      </c>
      <c r="Y22" s="50">
        <f t="shared" si="9"/>
        <v>0</v>
      </c>
      <c r="Z22" s="50">
        <f t="shared" si="9"/>
        <v>0</v>
      </c>
      <c r="AA22" s="50">
        <f t="shared" si="9"/>
        <v>0</v>
      </c>
      <c r="AB22" s="50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4" t="s">
        <v>12</v>
      </c>
      <c r="C23" s="36"/>
      <c r="D23" s="37"/>
      <c r="E23" s="36"/>
      <c r="F23" s="37"/>
      <c r="G23" s="36"/>
      <c r="H23" s="37"/>
      <c r="I23" s="36"/>
      <c r="J23" s="37"/>
      <c r="K23" s="36"/>
      <c r="L23" s="37"/>
      <c r="M23" s="15">
        <f t="shared" si="10"/>
        <v>0</v>
      </c>
      <c r="N23" s="93"/>
      <c r="S23" s="50">
        <f t="shared" si="11"/>
        <v>0</v>
      </c>
      <c r="T23" s="50">
        <f t="shared" si="9"/>
        <v>0</v>
      </c>
      <c r="U23" s="50">
        <f t="shared" si="9"/>
        <v>0</v>
      </c>
      <c r="V23" s="50">
        <f t="shared" si="9"/>
        <v>0</v>
      </c>
      <c r="W23" s="50">
        <f t="shared" si="9"/>
        <v>0</v>
      </c>
      <c r="X23" s="50">
        <f t="shared" si="9"/>
        <v>0</v>
      </c>
      <c r="Y23" s="50">
        <f t="shared" si="9"/>
        <v>0</v>
      </c>
      <c r="Z23" s="50">
        <f t="shared" si="9"/>
        <v>0</v>
      </c>
      <c r="AA23" s="50">
        <f t="shared" si="9"/>
        <v>0</v>
      </c>
      <c r="AB23" s="50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2" t="s">
        <v>15</v>
      </c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7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19" t="s">
        <v>35</v>
      </c>
      <c r="C25" s="12">
        <f t="shared" ref="C25:L25" si="12">+C8*$A25</f>
        <v>0</v>
      </c>
      <c r="D25" s="21">
        <f t="shared" si="12"/>
        <v>0</v>
      </c>
      <c r="E25" s="12">
        <f t="shared" si="12"/>
        <v>0</v>
      </c>
      <c r="F25" s="21">
        <f t="shared" si="12"/>
        <v>0</v>
      </c>
      <c r="G25" s="12">
        <f t="shared" si="12"/>
        <v>0</v>
      </c>
      <c r="H25" s="21">
        <f t="shared" si="12"/>
        <v>0</v>
      </c>
      <c r="I25" s="12">
        <f t="shared" si="12"/>
        <v>0</v>
      </c>
      <c r="J25" s="21">
        <f t="shared" si="12"/>
        <v>0</v>
      </c>
      <c r="K25" s="12">
        <f t="shared" si="12"/>
        <v>0</v>
      </c>
      <c r="L25" s="21">
        <f t="shared" si="12"/>
        <v>0</v>
      </c>
      <c r="M25" s="11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19" t="s">
        <v>36</v>
      </c>
      <c r="C26" s="12">
        <f t="shared" ref="C26:L26" si="14">+C9*$A26</f>
        <v>0</v>
      </c>
      <c r="D26" s="21">
        <f t="shared" si="14"/>
        <v>0</v>
      </c>
      <c r="E26" s="12">
        <f t="shared" si="14"/>
        <v>0</v>
      </c>
      <c r="F26" s="21">
        <f t="shared" si="14"/>
        <v>0</v>
      </c>
      <c r="G26" s="12">
        <f t="shared" si="14"/>
        <v>0</v>
      </c>
      <c r="H26" s="21">
        <f t="shared" si="14"/>
        <v>0</v>
      </c>
      <c r="I26" s="12">
        <f t="shared" si="14"/>
        <v>0</v>
      </c>
      <c r="J26" s="21">
        <f t="shared" si="14"/>
        <v>0</v>
      </c>
      <c r="K26" s="12">
        <f t="shared" si="14"/>
        <v>0</v>
      </c>
      <c r="L26" s="21">
        <f t="shared" si="14"/>
        <v>0</v>
      </c>
      <c r="M26" s="11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19" t="s">
        <v>37</v>
      </c>
      <c r="C27" s="12">
        <f t="shared" ref="C27:L27" si="19">+C10*$A27</f>
        <v>0</v>
      </c>
      <c r="D27" s="21">
        <f t="shared" si="19"/>
        <v>0</v>
      </c>
      <c r="E27" s="12">
        <f t="shared" si="19"/>
        <v>0</v>
      </c>
      <c r="F27" s="21">
        <f t="shared" si="19"/>
        <v>0</v>
      </c>
      <c r="G27" s="12">
        <f t="shared" si="19"/>
        <v>0</v>
      </c>
      <c r="H27" s="21">
        <f t="shared" si="19"/>
        <v>0</v>
      </c>
      <c r="I27" s="12">
        <f t="shared" si="19"/>
        <v>0</v>
      </c>
      <c r="J27" s="21">
        <f t="shared" si="19"/>
        <v>0</v>
      </c>
      <c r="K27" s="12">
        <f t="shared" si="19"/>
        <v>0</v>
      </c>
      <c r="L27" s="21">
        <f t="shared" si="19"/>
        <v>0</v>
      </c>
      <c r="M27" s="11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19" t="s">
        <v>58</v>
      </c>
      <c r="C28" s="12">
        <f>ROUND('Round 6'!C42*1+'Round 6'!C43*2.5+'Round 6'!C44*4,0)</f>
        <v>117</v>
      </c>
      <c r="D28" s="21">
        <f>ROUND('Round 6'!D42*1+'Round 6'!D43*2.5+'Round 6'!D44*4,0)</f>
        <v>246</v>
      </c>
      <c r="E28" s="12">
        <f>ROUND('Round 6'!E42*1+'Round 6'!E43*2.5+'Round 6'!E44*4,0)</f>
        <v>692</v>
      </c>
      <c r="F28" s="21">
        <f>ROUND('Round 6'!F42*1+'Round 6'!F43*2.5+'Round 6'!F44*4,0)</f>
        <v>1255</v>
      </c>
      <c r="G28" s="12">
        <f>ROUND('Round 6'!G42*1+'Round 6'!G43*2.5+'Round 6'!G44*4,0)</f>
        <v>1792</v>
      </c>
      <c r="H28" s="21">
        <f>ROUND('Round 6'!H42*1+'Round 6'!H43*2.5+'Round 6'!H44*4,0)</f>
        <v>2168</v>
      </c>
      <c r="I28" s="12">
        <f>ROUND('Round 6'!I42*1+'Round 6'!I43*2.5+'Round 6'!I44*4,0)</f>
        <v>2538</v>
      </c>
      <c r="J28" s="21">
        <f>ROUND('Round 6'!J42*1+'Round 6'!J43*2.5+'Round 6'!J44*4,0)</f>
        <v>2878</v>
      </c>
      <c r="K28" s="12">
        <f>ROUND('Round 6'!K42*1+'Round 6'!K43*2.5+'Round 6'!K44*4,0)</f>
        <v>3191</v>
      </c>
      <c r="L28" s="21">
        <f>ROUND('Round 6'!L42*1+'Round 6'!L43*2.5+'Round 6'!L44*4,0)</f>
        <v>3555</v>
      </c>
      <c r="M28" s="11">
        <f t="shared" si="15"/>
        <v>18432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3" t="s">
        <v>18</v>
      </c>
      <c r="C29" s="34">
        <f>IF($D5&gt;C63,5000,"N/A")</f>
        <v>5000</v>
      </c>
      <c r="D29" s="35">
        <f t="shared" ref="D29:L29" si="21">IF($D5&gt;D63,5000,"N/A")</f>
        <v>5000</v>
      </c>
      <c r="E29" s="34">
        <f t="shared" si="21"/>
        <v>5000</v>
      </c>
      <c r="F29" s="35">
        <f t="shared" si="21"/>
        <v>5000</v>
      </c>
      <c r="G29" s="34">
        <f t="shared" si="21"/>
        <v>5000</v>
      </c>
      <c r="H29" s="35">
        <f t="shared" si="21"/>
        <v>5000</v>
      </c>
      <c r="I29" s="34">
        <f t="shared" si="21"/>
        <v>5000</v>
      </c>
      <c r="J29" s="35">
        <f t="shared" si="21"/>
        <v>5000</v>
      </c>
      <c r="K29" s="34">
        <f t="shared" si="21"/>
        <v>5000</v>
      </c>
      <c r="L29" s="35">
        <f t="shared" si="21"/>
        <v>5000</v>
      </c>
      <c r="M29" s="30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0</v>
      </c>
      <c r="V29" s="3">
        <f t="shared" si="22"/>
        <v>0</v>
      </c>
      <c r="W29" s="3">
        <f t="shared" si="22"/>
        <v>0</v>
      </c>
      <c r="X29" s="3">
        <f t="shared" si="22"/>
        <v>0</v>
      </c>
      <c r="Y29" s="3">
        <f t="shared" si="22"/>
        <v>0</v>
      </c>
      <c r="Z29" s="3">
        <f t="shared" si="22"/>
        <v>0</v>
      </c>
      <c r="AA29" s="3">
        <f t="shared" si="22"/>
        <v>0</v>
      </c>
      <c r="AB29" s="3">
        <f t="shared" si="22"/>
        <v>0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ht="15.75" thickBot="1" x14ac:dyDescent="0.3">
      <c r="B30" s="62" t="s">
        <v>17</v>
      </c>
      <c r="C30" s="127">
        <f>SUM(C25:C29)</f>
        <v>5117</v>
      </c>
      <c r="D30" s="128">
        <f t="shared" ref="D30:L30" si="23">SUM(D25:D29)</f>
        <v>5246</v>
      </c>
      <c r="E30" s="127">
        <f t="shared" si="23"/>
        <v>5692</v>
      </c>
      <c r="F30" s="128">
        <f t="shared" si="23"/>
        <v>6255</v>
      </c>
      <c r="G30" s="127">
        <f t="shared" si="23"/>
        <v>6792</v>
      </c>
      <c r="H30" s="128">
        <f t="shared" si="23"/>
        <v>7168</v>
      </c>
      <c r="I30" s="127">
        <f t="shared" si="23"/>
        <v>7538</v>
      </c>
      <c r="J30" s="128">
        <f t="shared" si="23"/>
        <v>7878</v>
      </c>
      <c r="K30" s="127">
        <f t="shared" si="23"/>
        <v>8191</v>
      </c>
      <c r="L30" s="128">
        <f t="shared" si="23"/>
        <v>8555</v>
      </c>
      <c r="M30" s="11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0</v>
      </c>
      <c r="V30" s="3">
        <f t="shared" si="24"/>
        <v>0</v>
      </c>
      <c r="W30" s="3">
        <f t="shared" si="24"/>
        <v>0</v>
      </c>
      <c r="X30" s="3">
        <f t="shared" si="24"/>
        <v>0</v>
      </c>
      <c r="Y30" s="3">
        <f t="shared" si="24"/>
        <v>0</v>
      </c>
      <c r="Z30" s="3">
        <f t="shared" si="24"/>
        <v>0</v>
      </c>
      <c r="AA30" s="3">
        <f t="shared" si="24"/>
        <v>0</v>
      </c>
      <c r="AB30" s="3">
        <f t="shared" si="24"/>
        <v>0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19" t="s">
        <v>54</v>
      </c>
      <c r="C31" s="12">
        <f>MAX(+'Round 6'!C53,50000)</f>
        <v>53316.601418486709</v>
      </c>
      <c r="D31" s="21">
        <f>MAX(+'Round 6'!D53,50000)</f>
        <v>61278.603879913891</v>
      </c>
      <c r="E31" s="12">
        <f>MAX(+'Round 6'!E53,50000)</f>
        <v>64924.789085020355</v>
      </c>
      <c r="F31" s="21">
        <f>MAX(+'Round 6'!F53,50000)</f>
        <v>59719.943739336697</v>
      </c>
      <c r="G31" s="12">
        <f>MAX(+'Round 6'!G53,50000)</f>
        <v>54392.189800705222</v>
      </c>
      <c r="H31" s="21">
        <f>MAX(+'Round 6'!H53,50000)</f>
        <v>51171.863374597611</v>
      </c>
      <c r="I31" s="12">
        <f>MAX(+'Round 6'!I53,50000)</f>
        <v>50000</v>
      </c>
      <c r="J31" s="21">
        <f>MAX(+'Round 6'!J53,50000)</f>
        <v>50000</v>
      </c>
      <c r="K31" s="12">
        <f>MAX(+'Round 6'!K53,50000)</f>
        <v>50000</v>
      </c>
      <c r="L31" s="21">
        <f>MAX(+'Round 6'!L53,50000)</f>
        <v>50000</v>
      </c>
      <c r="M31" s="9"/>
      <c r="S31" s="3">
        <f>IF(AND(S10=0,S23=0),1,0)</f>
        <v>0</v>
      </c>
      <c r="T31" s="3">
        <f t="shared" ref="T31:AB31" si="25">IF(AND(T10=0,T23=0),1,0)</f>
        <v>0</v>
      </c>
      <c r="U31" s="3">
        <f t="shared" si="25"/>
        <v>0</v>
      </c>
      <c r="V31" s="3">
        <f t="shared" si="25"/>
        <v>0</v>
      </c>
      <c r="W31" s="3">
        <f t="shared" si="25"/>
        <v>0</v>
      </c>
      <c r="X31" s="3">
        <f t="shared" si="25"/>
        <v>0</v>
      </c>
      <c r="Y31" s="3">
        <f t="shared" si="25"/>
        <v>0</v>
      </c>
      <c r="Z31" s="3">
        <f t="shared" si="25"/>
        <v>0</v>
      </c>
      <c r="AA31" s="3">
        <f t="shared" si="25"/>
        <v>0</v>
      </c>
      <c r="AB31" s="3">
        <f t="shared" si="25"/>
        <v>0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19" t="s">
        <v>38</v>
      </c>
      <c r="C32" s="14" t="str">
        <f>IF(C30&gt;C31,"Over","OK")</f>
        <v>OK</v>
      </c>
      <c r="D32" s="23" t="str">
        <f t="shared" ref="D32:L32" si="26">IF(D30&gt;D31,"Over","OK")</f>
        <v>OK</v>
      </c>
      <c r="E32" s="14" t="str">
        <f t="shared" si="26"/>
        <v>OK</v>
      </c>
      <c r="F32" s="23" t="str">
        <f t="shared" si="26"/>
        <v>OK</v>
      </c>
      <c r="G32" s="14" t="str">
        <f t="shared" si="26"/>
        <v>OK</v>
      </c>
      <c r="H32" s="23" t="str">
        <f t="shared" si="26"/>
        <v>OK</v>
      </c>
      <c r="I32" s="14" t="str">
        <f t="shared" si="26"/>
        <v>OK</v>
      </c>
      <c r="J32" s="23" t="str">
        <f t="shared" si="26"/>
        <v>OK</v>
      </c>
      <c r="K32" s="14" t="str">
        <f t="shared" si="26"/>
        <v>OK</v>
      </c>
      <c r="L32" s="23" t="str">
        <f t="shared" si="26"/>
        <v>OK</v>
      </c>
      <c r="M32" s="76">
        <f>COUNTIF(C33:L33,"Recheck")</f>
        <v>10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4" t="s">
        <v>39</v>
      </c>
      <c r="C33" s="38" t="str">
        <f t="shared" ref="C33:L33" si="28">IF(S35=3,"OK","Recheck")</f>
        <v>Recheck</v>
      </c>
      <c r="D33" s="39" t="str">
        <f t="shared" si="28"/>
        <v>Recheck</v>
      </c>
      <c r="E33" s="38" t="str">
        <f t="shared" si="28"/>
        <v>Recheck</v>
      </c>
      <c r="F33" s="39" t="str">
        <f t="shared" si="28"/>
        <v>Recheck</v>
      </c>
      <c r="G33" s="38" t="str">
        <f t="shared" si="28"/>
        <v>Recheck</v>
      </c>
      <c r="H33" s="39" t="str">
        <f t="shared" si="28"/>
        <v>Recheck</v>
      </c>
      <c r="I33" s="38" t="str">
        <f t="shared" si="28"/>
        <v>Recheck</v>
      </c>
      <c r="J33" s="39" t="str">
        <f t="shared" si="28"/>
        <v>Recheck</v>
      </c>
      <c r="K33" s="38" t="str">
        <f t="shared" si="28"/>
        <v>Recheck</v>
      </c>
      <c r="L33" s="39" t="str">
        <f t="shared" si="28"/>
        <v>Recheck</v>
      </c>
      <c r="M33" s="75" t="str">
        <f>IF(M32=0,"","RECHECK")</f>
        <v>RECHECK</v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49" t="s">
        <v>21</v>
      </c>
      <c r="C34" s="16" t="s">
        <v>0</v>
      </c>
      <c r="D34" s="18" t="s">
        <v>1</v>
      </c>
      <c r="E34" s="16" t="s">
        <v>2</v>
      </c>
      <c r="F34" s="18" t="s">
        <v>3</v>
      </c>
      <c r="G34" s="16" t="s">
        <v>4</v>
      </c>
      <c r="H34" s="18" t="s">
        <v>5</v>
      </c>
      <c r="I34" s="16" t="s">
        <v>6</v>
      </c>
      <c r="J34" s="18" t="s">
        <v>7</v>
      </c>
      <c r="K34" s="16" t="s">
        <v>8</v>
      </c>
      <c r="L34" s="18" t="s">
        <v>9</v>
      </c>
      <c r="M34" s="17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2" t="s">
        <v>23</v>
      </c>
      <c r="C35" s="25"/>
      <c r="D35" s="26"/>
      <c r="E35" s="25"/>
      <c r="F35" s="26"/>
      <c r="G35" s="25"/>
      <c r="H35" s="26"/>
      <c r="I35" s="25"/>
      <c r="J35" s="26"/>
      <c r="K35" s="25"/>
      <c r="L35" s="26"/>
      <c r="M35" s="27"/>
      <c r="S35" s="3">
        <f>SUM(S29:S34)</f>
        <v>2</v>
      </c>
      <c r="T35" s="3">
        <f t="shared" ref="T35:AB35" si="31">SUM(T29:T34)</f>
        <v>2</v>
      </c>
      <c r="U35" s="3">
        <f t="shared" si="31"/>
        <v>0</v>
      </c>
      <c r="V35" s="3">
        <f t="shared" si="31"/>
        <v>0</v>
      </c>
      <c r="W35" s="3">
        <f t="shared" si="31"/>
        <v>0</v>
      </c>
      <c r="X35" s="3">
        <f t="shared" si="31"/>
        <v>0</v>
      </c>
      <c r="Y35" s="3">
        <f t="shared" si="31"/>
        <v>0</v>
      </c>
      <c r="Z35" s="3">
        <f t="shared" si="31"/>
        <v>0</v>
      </c>
      <c r="AA35" s="3">
        <f t="shared" si="31"/>
        <v>0</v>
      </c>
      <c r="AB35" s="3">
        <f t="shared" si="31"/>
        <v>0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19" t="s">
        <v>10</v>
      </c>
      <c r="C36" s="12">
        <f>IF($M$32=0,C251,0)</f>
        <v>0</v>
      </c>
      <c r="D36" s="21">
        <f t="shared" ref="D36:L36" si="32">IF($M$32=0,D251,0)</f>
        <v>0</v>
      </c>
      <c r="E36" s="12">
        <f t="shared" si="32"/>
        <v>0</v>
      </c>
      <c r="F36" s="21">
        <f t="shared" si="32"/>
        <v>0</v>
      </c>
      <c r="G36" s="12">
        <f t="shared" si="32"/>
        <v>0</v>
      </c>
      <c r="H36" s="21">
        <f t="shared" si="32"/>
        <v>0</v>
      </c>
      <c r="I36" s="12">
        <f t="shared" si="32"/>
        <v>0</v>
      </c>
      <c r="J36" s="21">
        <f t="shared" si="32"/>
        <v>0</v>
      </c>
      <c r="K36" s="12">
        <f t="shared" si="32"/>
        <v>0</v>
      </c>
      <c r="L36" s="21">
        <f t="shared" si="32"/>
        <v>0</v>
      </c>
      <c r="M36" s="11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19" t="s">
        <v>11</v>
      </c>
      <c r="C37" s="12">
        <f t="shared" ref="C37:L38" si="33">IF($M$32=0,C252,0)</f>
        <v>0</v>
      </c>
      <c r="D37" s="21">
        <f t="shared" si="33"/>
        <v>0</v>
      </c>
      <c r="E37" s="12">
        <f t="shared" si="33"/>
        <v>0</v>
      </c>
      <c r="F37" s="21">
        <f t="shared" si="33"/>
        <v>0</v>
      </c>
      <c r="G37" s="12">
        <f t="shared" si="33"/>
        <v>0</v>
      </c>
      <c r="H37" s="21">
        <f t="shared" si="33"/>
        <v>0</v>
      </c>
      <c r="I37" s="12">
        <f t="shared" si="33"/>
        <v>0</v>
      </c>
      <c r="J37" s="21">
        <f t="shared" si="33"/>
        <v>0</v>
      </c>
      <c r="K37" s="12">
        <f t="shared" si="33"/>
        <v>0</v>
      </c>
      <c r="L37" s="21">
        <f t="shared" si="33"/>
        <v>0</v>
      </c>
      <c r="M37" s="11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19" t="s">
        <v>12</v>
      </c>
      <c r="C38" s="12">
        <f t="shared" si="33"/>
        <v>0</v>
      </c>
      <c r="D38" s="21">
        <f t="shared" si="33"/>
        <v>0</v>
      </c>
      <c r="E38" s="12">
        <f t="shared" si="33"/>
        <v>0</v>
      </c>
      <c r="F38" s="21">
        <f t="shared" si="33"/>
        <v>0</v>
      </c>
      <c r="G38" s="12">
        <f t="shared" si="33"/>
        <v>0</v>
      </c>
      <c r="H38" s="21">
        <f t="shared" si="33"/>
        <v>0</v>
      </c>
      <c r="I38" s="12">
        <f t="shared" si="33"/>
        <v>0</v>
      </c>
      <c r="J38" s="21">
        <f t="shared" si="33"/>
        <v>0</v>
      </c>
      <c r="K38" s="12">
        <f t="shared" si="33"/>
        <v>0</v>
      </c>
      <c r="L38" s="21">
        <f t="shared" si="33"/>
        <v>0</v>
      </c>
      <c r="M38" s="11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3" t="s">
        <v>41</v>
      </c>
      <c r="C39" s="34">
        <f>SUM(C36:C38)</f>
        <v>0</v>
      </c>
      <c r="D39" s="35">
        <f t="shared" ref="D39:L39" si="34">SUM(D36:D38)</f>
        <v>0</v>
      </c>
      <c r="E39" s="34">
        <f t="shared" si="34"/>
        <v>0</v>
      </c>
      <c r="F39" s="35">
        <f t="shared" si="34"/>
        <v>0</v>
      </c>
      <c r="G39" s="34">
        <f t="shared" si="34"/>
        <v>0</v>
      </c>
      <c r="H39" s="35">
        <f t="shared" si="34"/>
        <v>0</v>
      </c>
      <c r="I39" s="34">
        <f t="shared" si="34"/>
        <v>0</v>
      </c>
      <c r="J39" s="35">
        <f t="shared" si="34"/>
        <v>0</v>
      </c>
      <c r="K39" s="34">
        <f t="shared" si="34"/>
        <v>0</v>
      </c>
      <c r="L39" s="35">
        <f t="shared" si="34"/>
        <v>0</v>
      </c>
      <c r="M39" s="30">
        <f t="shared" ref="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4" t="s">
        <v>71</v>
      </c>
      <c r="C40" s="59">
        <f>IFERROR(C39/$M39,0)</f>
        <v>0</v>
      </c>
      <c r="D40" s="60">
        <f t="shared" ref="D40:M40" si="36">IFERROR(D39/$M39,0)</f>
        <v>0</v>
      </c>
      <c r="E40" s="59">
        <f t="shared" si="36"/>
        <v>0</v>
      </c>
      <c r="F40" s="60">
        <f t="shared" si="36"/>
        <v>0</v>
      </c>
      <c r="G40" s="59">
        <f t="shared" si="36"/>
        <v>0</v>
      </c>
      <c r="H40" s="60">
        <f t="shared" si="36"/>
        <v>0</v>
      </c>
      <c r="I40" s="59">
        <f t="shared" si="36"/>
        <v>0</v>
      </c>
      <c r="J40" s="60">
        <f t="shared" si="36"/>
        <v>0</v>
      </c>
      <c r="K40" s="59">
        <f t="shared" si="36"/>
        <v>0</v>
      </c>
      <c r="L40" s="60">
        <f t="shared" si="36"/>
        <v>0</v>
      </c>
      <c r="M40" s="61">
        <f t="shared" si="36"/>
        <v>0</v>
      </c>
    </row>
    <row r="41" spans="2:40" x14ac:dyDescent="0.25">
      <c r="B41" s="42" t="s">
        <v>25</v>
      </c>
      <c r="C41" s="25"/>
      <c r="D41" s="26"/>
      <c r="E41" s="25"/>
      <c r="F41" s="26"/>
      <c r="G41" s="25"/>
      <c r="H41" s="26"/>
      <c r="I41" s="25"/>
      <c r="J41" s="26"/>
      <c r="K41" s="25"/>
      <c r="L41" s="26"/>
      <c r="M41" s="27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19" t="s">
        <v>10</v>
      </c>
      <c r="C42" s="12">
        <f t="shared" ref="C42:L42" si="37">+C16-C36</f>
        <v>0</v>
      </c>
      <c r="D42" s="21">
        <f t="shared" si="37"/>
        <v>0</v>
      </c>
      <c r="E42" s="12">
        <f t="shared" si="37"/>
        <v>49.080574038078112</v>
      </c>
      <c r="F42" s="21">
        <f t="shared" si="37"/>
        <v>229.09098909147099</v>
      </c>
      <c r="G42" s="12">
        <f t="shared" si="37"/>
        <v>451.82821349233541</v>
      </c>
      <c r="H42" s="21">
        <f t="shared" si="37"/>
        <v>575.64373830386887</v>
      </c>
      <c r="I42" s="12">
        <f t="shared" si="37"/>
        <v>732.84066228531583</v>
      </c>
      <c r="J42" s="21">
        <f t="shared" si="37"/>
        <v>863.10977644814955</v>
      </c>
      <c r="K42" s="12">
        <f t="shared" si="37"/>
        <v>1005.1114599259492</v>
      </c>
      <c r="L42" s="21">
        <f t="shared" si="37"/>
        <v>1093.294586414833</v>
      </c>
      <c r="M42" s="11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19" t="s">
        <v>11</v>
      </c>
      <c r="C43" s="12">
        <f t="shared" ref="C43:L43" si="38">+C17-C37</f>
        <v>0</v>
      </c>
      <c r="D43" s="21">
        <f t="shared" si="38"/>
        <v>0</v>
      </c>
      <c r="E43" s="12">
        <f t="shared" si="38"/>
        <v>21.138595465222267</v>
      </c>
      <c r="F43" s="21">
        <f t="shared" si="38"/>
        <v>86.782703960893201</v>
      </c>
      <c r="G43" s="12">
        <f t="shared" si="38"/>
        <v>142.61662779415647</v>
      </c>
      <c r="H43" s="21">
        <f t="shared" si="38"/>
        <v>190.66072828165676</v>
      </c>
      <c r="I43" s="12">
        <f t="shared" si="38"/>
        <v>232.41936023919996</v>
      </c>
      <c r="J43" s="21">
        <f t="shared" si="38"/>
        <v>269.0351879302649</v>
      </c>
      <c r="K43" s="12">
        <f t="shared" si="38"/>
        <v>301.39136145872396</v>
      </c>
      <c r="L43" s="21">
        <f t="shared" si="38"/>
        <v>355.95543486988333</v>
      </c>
      <c r="M43" s="11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ht="15.75" thickBot="1" x14ac:dyDescent="0.3">
      <c r="B44" s="19" t="s">
        <v>12</v>
      </c>
      <c r="C44" s="12">
        <f t="shared" ref="C44:L44" si="39">+C18-C38</f>
        <v>29.293985815132999</v>
      </c>
      <c r="D44" s="21">
        <f t="shared" si="39"/>
        <v>61.479963048439117</v>
      </c>
      <c r="E44" s="12">
        <f t="shared" si="39"/>
        <v>147.40434514476328</v>
      </c>
      <c r="F44" s="21">
        <f t="shared" si="39"/>
        <v>202.21103349807112</v>
      </c>
      <c r="G44" s="12">
        <f t="shared" si="39"/>
        <v>246.02215651226732</v>
      </c>
      <c r="H44" s="21">
        <f t="shared" si="39"/>
        <v>278.94210949627995</v>
      </c>
      <c r="I44" s="12">
        <f t="shared" si="39"/>
        <v>306.06071735578951</v>
      </c>
      <c r="J44" s="21">
        <f t="shared" si="39"/>
        <v>335.45573619680874</v>
      </c>
      <c r="K44" s="12">
        <f t="shared" si="39"/>
        <v>358.19485084885315</v>
      </c>
      <c r="L44" s="21">
        <f t="shared" si="39"/>
        <v>392.93510208359481</v>
      </c>
      <c r="M44" s="11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62" t="s">
        <v>26</v>
      </c>
      <c r="C45" s="127">
        <f>SUM(C42:C44)</f>
        <v>29.293985815132999</v>
      </c>
      <c r="D45" s="128">
        <f t="shared" ref="D45:M45" si="40">SUM(D42:D44)</f>
        <v>61.479963048439117</v>
      </c>
      <c r="E45" s="127">
        <f t="shared" si="40"/>
        <v>217.62351464806366</v>
      </c>
      <c r="F45" s="128">
        <f t="shared" si="40"/>
        <v>518.08472655043533</v>
      </c>
      <c r="G45" s="127">
        <f t="shared" si="40"/>
        <v>840.46699779875917</v>
      </c>
      <c r="H45" s="128">
        <f t="shared" si="40"/>
        <v>1045.2465760818056</v>
      </c>
      <c r="I45" s="127">
        <f t="shared" si="40"/>
        <v>1271.3207398803052</v>
      </c>
      <c r="J45" s="128">
        <f t="shared" si="40"/>
        <v>1467.6007005752231</v>
      </c>
      <c r="K45" s="127">
        <f t="shared" si="40"/>
        <v>1664.6976722335262</v>
      </c>
      <c r="L45" s="128">
        <f t="shared" si="40"/>
        <v>1842.185123368311</v>
      </c>
      <c r="M45" s="129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2" t="s">
        <v>24</v>
      </c>
      <c r="C46" s="25"/>
      <c r="D46" s="26"/>
      <c r="E46" s="25"/>
      <c r="F46" s="26"/>
      <c r="G46" s="25"/>
      <c r="H46" s="26"/>
      <c r="I46" s="25"/>
      <c r="J46" s="26"/>
      <c r="K46" s="25"/>
      <c r="L46" s="26"/>
      <c r="M46" s="27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19" t="s">
        <v>10</v>
      </c>
      <c r="C47" s="12">
        <f t="shared" ref="C47:L47" si="41">+C36*C21</f>
        <v>0</v>
      </c>
      <c r="D47" s="21">
        <f t="shared" si="41"/>
        <v>0</v>
      </c>
      <c r="E47" s="12">
        <f t="shared" si="41"/>
        <v>0</v>
      </c>
      <c r="F47" s="21">
        <f t="shared" si="41"/>
        <v>0</v>
      </c>
      <c r="G47" s="12">
        <f t="shared" si="41"/>
        <v>0</v>
      </c>
      <c r="H47" s="21">
        <f t="shared" si="41"/>
        <v>0</v>
      </c>
      <c r="I47" s="12">
        <f t="shared" si="41"/>
        <v>0</v>
      </c>
      <c r="J47" s="21">
        <f t="shared" si="41"/>
        <v>0</v>
      </c>
      <c r="K47" s="12">
        <f t="shared" si="41"/>
        <v>0</v>
      </c>
      <c r="L47" s="21">
        <f t="shared" si="41"/>
        <v>0</v>
      </c>
      <c r="M47" s="11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19" t="s">
        <v>11</v>
      </c>
      <c r="C48" s="12">
        <f t="shared" ref="C48:L48" si="42">+C37*C22</f>
        <v>0</v>
      </c>
      <c r="D48" s="21">
        <f t="shared" si="42"/>
        <v>0</v>
      </c>
      <c r="E48" s="12">
        <f t="shared" si="42"/>
        <v>0</v>
      </c>
      <c r="F48" s="21">
        <f t="shared" si="42"/>
        <v>0</v>
      </c>
      <c r="G48" s="12">
        <f t="shared" si="42"/>
        <v>0</v>
      </c>
      <c r="H48" s="21">
        <f t="shared" si="42"/>
        <v>0</v>
      </c>
      <c r="I48" s="12">
        <f t="shared" si="42"/>
        <v>0</v>
      </c>
      <c r="J48" s="21">
        <f t="shared" si="42"/>
        <v>0</v>
      </c>
      <c r="K48" s="12">
        <f t="shared" si="42"/>
        <v>0</v>
      </c>
      <c r="L48" s="21">
        <f t="shared" si="42"/>
        <v>0</v>
      </c>
      <c r="M48" s="11">
        <f t="shared" ref="M48:M50" si="43">SUM(C48:L48)</f>
        <v>0</v>
      </c>
    </row>
    <row r="49" spans="2:13" ht="15.75" thickBot="1" x14ac:dyDescent="0.3">
      <c r="B49" s="19" t="s">
        <v>12</v>
      </c>
      <c r="C49" s="12">
        <f t="shared" ref="C49:L49" si="44">+C38*C23</f>
        <v>0</v>
      </c>
      <c r="D49" s="21">
        <f t="shared" si="44"/>
        <v>0</v>
      </c>
      <c r="E49" s="12">
        <f t="shared" si="44"/>
        <v>0</v>
      </c>
      <c r="F49" s="21">
        <f t="shared" si="44"/>
        <v>0</v>
      </c>
      <c r="G49" s="12">
        <f t="shared" si="44"/>
        <v>0</v>
      </c>
      <c r="H49" s="21">
        <f t="shared" si="44"/>
        <v>0</v>
      </c>
      <c r="I49" s="12">
        <f t="shared" si="44"/>
        <v>0</v>
      </c>
      <c r="J49" s="21">
        <f t="shared" si="44"/>
        <v>0</v>
      </c>
      <c r="K49" s="12">
        <f t="shared" si="44"/>
        <v>0</v>
      </c>
      <c r="L49" s="21">
        <f t="shared" si="44"/>
        <v>0</v>
      </c>
      <c r="M49" s="11">
        <f t="shared" si="43"/>
        <v>0</v>
      </c>
    </row>
    <row r="50" spans="2:13" ht="15.75" thickBot="1" x14ac:dyDescent="0.3">
      <c r="B50" s="62" t="s">
        <v>27</v>
      </c>
      <c r="C50" s="127">
        <f>SUM(C47:C49)</f>
        <v>0</v>
      </c>
      <c r="D50" s="128">
        <f t="shared" ref="D50:L50" si="45">SUM(D47:D49)</f>
        <v>0</v>
      </c>
      <c r="E50" s="127">
        <f t="shared" si="45"/>
        <v>0</v>
      </c>
      <c r="F50" s="128">
        <f t="shared" si="45"/>
        <v>0</v>
      </c>
      <c r="G50" s="127">
        <f t="shared" si="45"/>
        <v>0</v>
      </c>
      <c r="H50" s="128">
        <f t="shared" si="45"/>
        <v>0</v>
      </c>
      <c r="I50" s="127">
        <f t="shared" si="45"/>
        <v>0</v>
      </c>
      <c r="J50" s="128">
        <f t="shared" si="45"/>
        <v>0</v>
      </c>
      <c r="K50" s="127">
        <f t="shared" si="45"/>
        <v>0</v>
      </c>
      <c r="L50" s="128">
        <f t="shared" si="45"/>
        <v>0</v>
      </c>
      <c r="M50" s="129">
        <f t="shared" si="43"/>
        <v>0</v>
      </c>
    </row>
    <row r="51" spans="2:13" ht="15.75" thickBot="1" x14ac:dyDescent="0.3">
      <c r="B51" s="62" t="s">
        <v>72</v>
      </c>
      <c r="C51" s="135">
        <f>IFERROR(C50/$M50,0)</f>
        <v>0</v>
      </c>
      <c r="D51" s="136">
        <f t="shared" ref="D51:M51" si="46">IFERROR(D50/$M50,0)</f>
        <v>0</v>
      </c>
      <c r="E51" s="135">
        <f t="shared" si="46"/>
        <v>0</v>
      </c>
      <c r="F51" s="136">
        <f t="shared" si="46"/>
        <v>0</v>
      </c>
      <c r="G51" s="135">
        <f t="shared" si="46"/>
        <v>0</v>
      </c>
      <c r="H51" s="136">
        <f t="shared" si="46"/>
        <v>0</v>
      </c>
      <c r="I51" s="135">
        <f t="shared" si="46"/>
        <v>0</v>
      </c>
      <c r="J51" s="136">
        <f t="shared" si="46"/>
        <v>0</v>
      </c>
      <c r="K51" s="135">
        <f t="shared" si="46"/>
        <v>0</v>
      </c>
      <c r="L51" s="136">
        <f t="shared" si="46"/>
        <v>0</v>
      </c>
      <c r="M51" s="137">
        <f t="shared" si="46"/>
        <v>0</v>
      </c>
    </row>
    <row r="52" spans="2:13" x14ac:dyDescent="0.25">
      <c r="B52" s="44" t="s">
        <v>28</v>
      </c>
      <c r="C52" s="12">
        <f t="shared" ref="C52:L52" si="47">+C50-C30</f>
        <v>-5117</v>
      </c>
      <c r="D52" s="21">
        <f t="shared" si="47"/>
        <v>-5246</v>
      </c>
      <c r="E52" s="12">
        <f t="shared" si="47"/>
        <v>-5692</v>
      </c>
      <c r="F52" s="21">
        <f t="shared" si="47"/>
        <v>-6255</v>
      </c>
      <c r="G52" s="12">
        <f t="shared" si="47"/>
        <v>-6792</v>
      </c>
      <c r="H52" s="21">
        <f t="shared" si="47"/>
        <v>-7168</v>
      </c>
      <c r="I52" s="12">
        <f t="shared" si="47"/>
        <v>-7538</v>
      </c>
      <c r="J52" s="21">
        <f t="shared" si="47"/>
        <v>-7878</v>
      </c>
      <c r="K52" s="12">
        <f t="shared" si="47"/>
        <v>-8191</v>
      </c>
      <c r="L52" s="21">
        <f t="shared" si="47"/>
        <v>-8555</v>
      </c>
      <c r="M52" s="11">
        <f>SUM(C52:L52)</f>
        <v>-68432</v>
      </c>
    </row>
    <row r="53" spans="2:13" ht="15.75" thickBot="1" x14ac:dyDescent="0.3">
      <c r="B53" s="45" t="s">
        <v>29</v>
      </c>
      <c r="C53" s="12">
        <f>+C52+'Round 6'!C53</f>
        <v>48199.601418486709</v>
      </c>
      <c r="D53" s="21">
        <f>+D52+'Round 6'!D53</f>
        <v>56032.603879913891</v>
      </c>
      <c r="E53" s="12">
        <f>+E52+'Round 6'!E53</f>
        <v>59232.789085020355</v>
      </c>
      <c r="F53" s="21">
        <f>+F52+'Round 6'!F53</f>
        <v>53464.943739336697</v>
      </c>
      <c r="G53" s="12">
        <f>+G52+'Round 6'!G53</f>
        <v>47600.189800705222</v>
      </c>
      <c r="H53" s="21">
        <f>+H52+'Round 6'!H53</f>
        <v>44003.863374597611</v>
      </c>
      <c r="I53" s="12">
        <f>+I52+'Round 6'!I53</f>
        <v>40099.931433198741</v>
      </c>
      <c r="J53" s="21">
        <f>+J52+'Round 6'!J53</f>
        <v>36460.764252087873</v>
      </c>
      <c r="K53" s="12">
        <f>+K52+'Round 6'!K53</f>
        <v>32868.259733355779</v>
      </c>
      <c r="L53" s="21">
        <f>+L52+'Round 6'!L53</f>
        <v>30283.461879730778</v>
      </c>
      <c r="M53" s="11">
        <f>SUM(C53:L53)</f>
        <v>448246.4085964337</v>
      </c>
    </row>
    <row r="54" spans="2:13" ht="15.75" thickBot="1" x14ac:dyDescent="0.3">
      <c r="B54" s="62" t="s">
        <v>30</v>
      </c>
      <c r="C54" s="133">
        <f t="shared" ref="C54:L54" si="48">_xlfn.RANK.EQ(C53,$C53:$L53)</f>
        <v>4</v>
      </c>
      <c r="D54" s="132">
        <f t="shared" si="48"/>
        <v>2</v>
      </c>
      <c r="E54" s="133">
        <f t="shared" si="48"/>
        <v>1</v>
      </c>
      <c r="F54" s="132">
        <f t="shared" si="48"/>
        <v>3</v>
      </c>
      <c r="G54" s="133">
        <f t="shared" si="48"/>
        <v>5</v>
      </c>
      <c r="H54" s="132">
        <f t="shared" si="48"/>
        <v>6</v>
      </c>
      <c r="I54" s="133">
        <f t="shared" si="48"/>
        <v>7</v>
      </c>
      <c r="J54" s="132">
        <f t="shared" si="48"/>
        <v>8</v>
      </c>
      <c r="K54" s="133">
        <f t="shared" si="48"/>
        <v>9</v>
      </c>
      <c r="L54" s="132">
        <f t="shared" si="48"/>
        <v>10</v>
      </c>
      <c r="M54" s="15"/>
    </row>
    <row r="55" spans="2:13" ht="19.5" thickBot="1" x14ac:dyDescent="0.3">
      <c r="B55" s="41" t="s">
        <v>21</v>
      </c>
      <c r="C55" s="16" t="s">
        <v>0</v>
      </c>
      <c r="D55" s="18" t="s">
        <v>1</v>
      </c>
      <c r="E55" s="16" t="s">
        <v>2</v>
      </c>
      <c r="F55" s="18" t="s">
        <v>3</v>
      </c>
      <c r="G55" s="16" t="s">
        <v>4</v>
      </c>
      <c r="H55" s="18" t="s">
        <v>5</v>
      </c>
      <c r="I55" s="16" t="s">
        <v>6</v>
      </c>
      <c r="J55" s="18" t="s">
        <v>7</v>
      </c>
      <c r="K55" s="16" t="s">
        <v>8</v>
      </c>
      <c r="L55" s="18" t="s">
        <v>9</v>
      </c>
      <c r="M55" s="17" t="s">
        <v>20</v>
      </c>
    </row>
    <row r="59" spans="2:13" s="3" customForma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 s="3" customFormat="1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 s="3" customFormat="1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3" customForma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 s="3" customFormat="1" x14ac:dyDescent="0.25">
      <c r="B63" s="6"/>
      <c r="C63" s="6">
        <v>1</v>
      </c>
      <c r="D63" s="6">
        <f>+C63+1</f>
        <v>2</v>
      </c>
      <c r="E63" s="6">
        <f t="shared" ref="E63:L63" si="49">+D63+1</f>
        <v>3</v>
      </c>
      <c r="F63" s="6">
        <f t="shared" si="49"/>
        <v>4</v>
      </c>
      <c r="G63" s="6">
        <f t="shared" si="49"/>
        <v>5</v>
      </c>
      <c r="H63" s="6">
        <f t="shared" si="49"/>
        <v>6</v>
      </c>
      <c r="I63" s="6">
        <f t="shared" si="49"/>
        <v>7</v>
      </c>
      <c r="J63" s="6">
        <f t="shared" si="49"/>
        <v>8</v>
      </c>
      <c r="K63" s="6">
        <f t="shared" si="49"/>
        <v>9</v>
      </c>
      <c r="L63" s="6">
        <f t="shared" si="49"/>
        <v>10</v>
      </c>
      <c r="M63" s="6"/>
    </row>
    <row r="64" spans="2:13" s="3" customForma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 s="3" customForma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 s="3" customForma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 s="3" customFormat="1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s="3" customForma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 s="3" customForma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 s="3" customFormat="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 s="3" customFormat="1" x14ac:dyDescent="0.25">
      <c r="B71" s="6"/>
      <c r="C71" s="6">
        <f>+C21</f>
        <v>0</v>
      </c>
      <c r="D71" s="6">
        <f t="shared" ref="D71:L71" si="50">+D21</f>
        <v>0</v>
      </c>
      <c r="E71" s="6">
        <f t="shared" si="50"/>
        <v>0</v>
      </c>
      <c r="F71" s="6">
        <f t="shared" si="50"/>
        <v>0</v>
      </c>
      <c r="G71" s="6">
        <f t="shared" si="50"/>
        <v>0</v>
      </c>
      <c r="H71" s="6">
        <f t="shared" si="50"/>
        <v>0</v>
      </c>
      <c r="I71" s="6">
        <f t="shared" si="50"/>
        <v>0</v>
      </c>
      <c r="J71" s="6">
        <f t="shared" si="50"/>
        <v>0</v>
      </c>
      <c r="K71" s="6">
        <f t="shared" si="50"/>
        <v>0</v>
      </c>
      <c r="L71" s="6">
        <f t="shared" si="50"/>
        <v>0</v>
      </c>
      <c r="M71" s="6"/>
    </row>
    <row r="72" spans="2:13" s="3" customFormat="1" x14ac:dyDescent="0.25">
      <c r="B72" s="6"/>
      <c r="C72" s="51" t="str">
        <f>IF(C71&lt;&gt;0,$M21/C71,"")</f>
        <v/>
      </c>
      <c r="D72" s="51" t="str">
        <f t="shared" ref="D72:L72" si="51">IF(D71&lt;&gt;0,$M21/D71,"")</f>
        <v/>
      </c>
      <c r="E72" s="51" t="str">
        <f t="shared" si="51"/>
        <v/>
      </c>
      <c r="F72" s="51" t="str">
        <f t="shared" si="51"/>
        <v/>
      </c>
      <c r="G72" s="51" t="str">
        <f t="shared" si="51"/>
        <v/>
      </c>
      <c r="H72" s="51" t="str">
        <f t="shared" si="51"/>
        <v/>
      </c>
      <c r="I72" s="51" t="str">
        <f t="shared" si="51"/>
        <v/>
      </c>
      <c r="J72" s="51" t="str">
        <f t="shared" si="51"/>
        <v/>
      </c>
      <c r="K72" s="51" t="str">
        <f t="shared" si="51"/>
        <v/>
      </c>
      <c r="L72" s="51" t="str">
        <f t="shared" si="51"/>
        <v/>
      </c>
      <c r="M72" s="6"/>
    </row>
    <row r="73" spans="2:13" s="3" customFormat="1" x14ac:dyDescent="0.25">
      <c r="B73" s="6"/>
      <c r="C73" s="51" t="str">
        <f>IFERROR(C72^1.5,"")</f>
        <v/>
      </c>
      <c r="D73" s="51" t="str">
        <f t="shared" ref="D73:L73" si="52">IFERROR(D72^1.5,"")</f>
        <v/>
      </c>
      <c r="E73" s="51" t="str">
        <f t="shared" si="52"/>
        <v/>
      </c>
      <c r="F73" s="51" t="str">
        <f t="shared" si="52"/>
        <v/>
      </c>
      <c r="G73" s="51" t="str">
        <f t="shared" si="52"/>
        <v/>
      </c>
      <c r="H73" s="51" t="str">
        <f t="shared" si="52"/>
        <v/>
      </c>
      <c r="I73" s="51" t="str">
        <f t="shared" si="52"/>
        <v/>
      </c>
      <c r="J73" s="51" t="str">
        <f t="shared" si="52"/>
        <v/>
      </c>
      <c r="K73" s="51" t="str">
        <f t="shared" si="52"/>
        <v/>
      </c>
      <c r="L73" s="51" t="str">
        <f t="shared" si="52"/>
        <v/>
      </c>
      <c r="M73" s="52">
        <f>SUM(C73:L73)</f>
        <v>0</v>
      </c>
    </row>
    <row r="74" spans="2:13" s="3" customFormat="1" x14ac:dyDescent="0.25">
      <c r="B74" s="6"/>
      <c r="C74" s="52" t="str">
        <f>IF(C73&lt;&gt;"",C73/$M73,"")</f>
        <v/>
      </c>
      <c r="D74" s="52" t="str">
        <f t="shared" ref="D74:L74" si="53">IF(D73&lt;&gt;"",D73/$M73,"")</f>
        <v/>
      </c>
      <c r="E74" s="52" t="str">
        <f t="shared" si="53"/>
        <v/>
      </c>
      <c r="F74" s="52" t="str">
        <f t="shared" si="53"/>
        <v/>
      </c>
      <c r="G74" s="52" t="str">
        <f t="shared" si="53"/>
        <v/>
      </c>
      <c r="H74" s="52" t="str">
        <f t="shared" si="53"/>
        <v/>
      </c>
      <c r="I74" s="52" t="str">
        <f t="shared" si="53"/>
        <v/>
      </c>
      <c r="J74" s="52" t="str">
        <f t="shared" si="53"/>
        <v/>
      </c>
      <c r="K74" s="52" t="str">
        <f t="shared" si="53"/>
        <v/>
      </c>
      <c r="L74" s="52" t="str">
        <f t="shared" si="53"/>
        <v/>
      </c>
      <c r="M74" s="52">
        <f>SUM(C74:L74)</f>
        <v>0</v>
      </c>
    </row>
    <row r="75" spans="2:13" s="3" customFormat="1" x14ac:dyDescent="0.25">
      <c r="B75" s="6"/>
      <c r="C75" s="53">
        <f t="shared" ref="C75:L75" si="54">IFERROR(C74*$M36,0)</f>
        <v>0</v>
      </c>
      <c r="D75" s="53">
        <f t="shared" si="54"/>
        <v>0</v>
      </c>
      <c r="E75" s="53">
        <f t="shared" si="54"/>
        <v>0</v>
      </c>
      <c r="F75" s="53">
        <f t="shared" si="54"/>
        <v>0</v>
      </c>
      <c r="G75" s="53">
        <f t="shared" si="54"/>
        <v>0</v>
      </c>
      <c r="H75" s="53">
        <f t="shared" si="54"/>
        <v>0</v>
      </c>
      <c r="I75" s="53">
        <f t="shared" si="54"/>
        <v>0</v>
      </c>
      <c r="J75" s="53">
        <f t="shared" si="54"/>
        <v>0</v>
      </c>
      <c r="K75" s="53">
        <f t="shared" si="54"/>
        <v>0</v>
      </c>
      <c r="L75" s="53">
        <f t="shared" si="54"/>
        <v>0</v>
      </c>
      <c r="M75" s="52">
        <f t="shared" ref="M75:M76" si="55">SUM(C75:L75)</f>
        <v>0</v>
      </c>
    </row>
    <row r="76" spans="2:13" s="3" customFormat="1" x14ac:dyDescent="0.25">
      <c r="B76" s="6"/>
      <c r="C76" s="53">
        <f>ROUND(C75,0)</f>
        <v>0</v>
      </c>
      <c r="D76" s="53">
        <f t="shared" ref="D76:L76" si="56">ROUND(D75,0)</f>
        <v>0</v>
      </c>
      <c r="E76" s="53">
        <f t="shared" si="56"/>
        <v>0</v>
      </c>
      <c r="F76" s="53">
        <f t="shared" si="56"/>
        <v>0</v>
      </c>
      <c r="G76" s="53">
        <f t="shared" si="56"/>
        <v>0</v>
      </c>
      <c r="H76" s="53">
        <f t="shared" si="56"/>
        <v>0</v>
      </c>
      <c r="I76" s="53">
        <f t="shared" si="56"/>
        <v>0</v>
      </c>
      <c r="J76" s="53">
        <f t="shared" si="56"/>
        <v>0</v>
      </c>
      <c r="K76" s="53">
        <f t="shared" si="56"/>
        <v>0</v>
      </c>
      <c r="L76" s="53">
        <f t="shared" si="56"/>
        <v>0</v>
      </c>
      <c r="M76" s="52">
        <f t="shared" si="55"/>
        <v>0</v>
      </c>
    </row>
    <row r="77" spans="2:13" s="3" customForma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 s="3" customFormat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 s="3" customFormat="1" x14ac:dyDescent="0.25">
      <c r="B79" s="6"/>
      <c r="C79" s="6">
        <f>+C22</f>
        <v>0</v>
      </c>
      <c r="D79" s="6">
        <f t="shared" ref="D79:L79" si="57">+D22</f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/>
    </row>
    <row r="80" spans="2:13" s="3" customFormat="1" x14ac:dyDescent="0.25">
      <c r="B80" s="6"/>
      <c r="C80" s="51" t="str">
        <f>IF(C79&lt;&gt;0,$M22/C79,"")</f>
        <v/>
      </c>
      <c r="D80" s="51" t="str">
        <f t="shared" ref="D80:L80" si="58">IF(D79&lt;&gt;0,$M22/D79,"")</f>
        <v/>
      </c>
      <c r="E80" s="51" t="str">
        <f t="shared" si="58"/>
        <v/>
      </c>
      <c r="F80" s="51" t="str">
        <f t="shared" si="58"/>
        <v/>
      </c>
      <c r="G80" s="51" t="str">
        <f t="shared" si="58"/>
        <v/>
      </c>
      <c r="H80" s="51" t="str">
        <f t="shared" si="58"/>
        <v/>
      </c>
      <c r="I80" s="51" t="str">
        <f t="shared" si="58"/>
        <v/>
      </c>
      <c r="J80" s="51" t="str">
        <f t="shared" si="58"/>
        <v/>
      </c>
      <c r="K80" s="51" t="str">
        <f t="shared" si="58"/>
        <v/>
      </c>
      <c r="L80" s="51" t="str">
        <f t="shared" si="58"/>
        <v/>
      </c>
      <c r="M80" s="6"/>
    </row>
    <row r="81" spans="2:13" s="3" customFormat="1" x14ac:dyDescent="0.25">
      <c r="B81" s="6"/>
      <c r="C81" s="51" t="str">
        <f>IFERROR(C80^1.1,"")</f>
        <v/>
      </c>
      <c r="D81" s="51" t="str">
        <f t="shared" ref="D81:L81" si="59">IFERROR(D80^1.1,"")</f>
        <v/>
      </c>
      <c r="E81" s="51" t="str">
        <f t="shared" si="59"/>
        <v/>
      </c>
      <c r="F81" s="51" t="str">
        <f t="shared" si="59"/>
        <v/>
      </c>
      <c r="G81" s="51" t="str">
        <f t="shared" si="59"/>
        <v/>
      </c>
      <c r="H81" s="51" t="str">
        <f t="shared" si="59"/>
        <v/>
      </c>
      <c r="I81" s="51" t="str">
        <f t="shared" si="59"/>
        <v/>
      </c>
      <c r="J81" s="51" t="str">
        <f t="shared" si="59"/>
        <v/>
      </c>
      <c r="K81" s="51" t="str">
        <f t="shared" si="59"/>
        <v/>
      </c>
      <c r="L81" s="51" t="str">
        <f t="shared" si="59"/>
        <v/>
      </c>
      <c r="M81" s="52">
        <f>SUM(C81:L81)</f>
        <v>0</v>
      </c>
    </row>
    <row r="82" spans="2:13" s="3" customFormat="1" x14ac:dyDescent="0.25">
      <c r="B82" s="6"/>
      <c r="C82" s="52" t="str">
        <f>IF(C81&lt;&gt;"",C81/$M81,"")</f>
        <v/>
      </c>
      <c r="D82" s="52" t="str">
        <f t="shared" ref="D82:L82" si="60">IF(D81&lt;&gt;"",D81/$M81,"")</f>
        <v/>
      </c>
      <c r="E82" s="52" t="str">
        <f t="shared" si="60"/>
        <v/>
      </c>
      <c r="F82" s="52" t="str">
        <f t="shared" si="60"/>
        <v/>
      </c>
      <c r="G82" s="52" t="str">
        <f t="shared" si="60"/>
        <v/>
      </c>
      <c r="H82" s="52" t="str">
        <f t="shared" si="60"/>
        <v/>
      </c>
      <c r="I82" s="52" t="str">
        <f t="shared" si="60"/>
        <v/>
      </c>
      <c r="J82" s="52" t="str">
        <f t="shared" si="60"/>
        <v/>
      </c>
      <c r="K82" s="52" t="str">
        <f t="shared" si="60"/>
        <v/>
      </c>
      <c r="L82" s="52" t="str">
        <f t="shared" si="60"/>
        <v/>
      </c>
      <c r="M82" s="52">
        <f>SUM(C82:L82)</f>
        <v>0</v>
      </c>
    </row>
    <row r="83" spans="2:13" s="3" customFormat="1" x14ac:dyDescent="0.25">
      <c r="B83" s="6"/>
      <c r="C83" s="53">
        <f t="shared" ref="C83:L83" si="61">IFERROR(C82*$M37,0)</f>
        <v>0</v>
      </c>
      <c r="D83" s="53">
        <f t="shared" si="61"/>
        <v>0</v>
      </c>
      <c r="E83" s="53">
        <f t="shared" si="61"/>
        <v>0</v>
      </c>
      <c r="F83" s="53">
        <f t="shared" si="61"/>
        <v>0</v>
      </c>
      <c r="G83" s="53">
        <f t="shared" si="61"/>
        <v>0</v>
      </c>
      <c r="H83" s="53">
        <f t="shared" si="61"/>
        <v>0</v>
      </c>
      <c r="I83" s="53">
        <f t="shared" si="61"/>
        <v>0</v>
      </c>
      <c r="J83" s="53">
        <f t="shared" si="61"/>
        <v>0</v>
      </c>
      <c r="K83" s="53">
        <f t="shared" si="61"/>
        <v>0</v>
      </c>
      <c r="L83" s="53">
        <f t="shared" si="61"/>
        <v>0</v>
      </c>
      <c r="M83" s="52">
        <f t="shared" ref="M83:M84" si="62">SUM(C83:L83)</f>
        <v>0</v>
      </c>
    </row>
    <row r="84" spans="2:13" s="3" customFormat="1" x14ac:dyDescent="0.25">
      <c r="B84" s="6"/>
      <c r="C84" s="53">
        <f>ROUND(C83,0)</f>
        <v>0</v>
      </c>
      <c r="D84" s="53">
        <f t="shared" ref="D84:L84" si="63">ROUND(D83,0)</f>
        <v>0</v>
      </c>
      <c r="E84" s="53">
        <f t="shared" si="63"/>
        <v>0</v>
      </c>
      <c r="F84" s="53">
        <f t="shared" si="63"/>
        <v>0</v>
      </c>
      <c r="G84" s="53">
        <f t="shared" si="63"/>
        <v>0</v>
      </c>
      <c r="H84" s="53">
        <f t="shared" si="63"/>
        <v>0</v>
      </c>
      <c r="I84" s="53">
        <f t="shared" si="63"/>
        <v>0</v>
      </c>
      <c r="J84" s="53">
        <f t="shared" si="63"/>
        <v>0</v>
      </c>
      <c r="K84" s="53">
        <f t="shared" si="63"/>
        <v>0</v>
      </c>
      <c r="L84" s="53">
        <f t="shared" si="63"/>
        <v>0</v>
      </c>
      <c r="M84" s="52">
        <f t="shared" si="62"/>
        <v>0</v>
      </c>
    </row>
    <row r="85" spans="2:13" s="3" customFormat="1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 s="3" customFormat="1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 s="3" customFormat="1" x14ac:dyDescent="0.25">
      <c r="B87" s="6"/>
      <c r="C87" s="6">
        <f>+C23</f>
        <v>0</v>
      </c>
      <c r="D87" s="6">
        <f t="shared" ref="D87:L87" si="64">+D23</f>
        <v>0</v>
      </c>
      <c r="E87" s="6">
        <f t="shared" si="64"/>
        <v>0</v>
      </c>
      <c r="F87" s="6">
        <f t="shared" si="64"/>
        <v>0</v>
      </c>
      <c r="G87" s="6">
        <f t="shared" si="64"/>
        <v>0</v>
      </c>
      <c r="H87" s="6">
        <f t="shared" si="64"/>
        <v>0</v>
      </c>
      <c r="I87" s="6">
        <f t="shared" si="64"/>
        <v>0</v>
      </c>
      <c r="J87" s="6">
        <f t="shared" si="64"/>
        <v>0</v>
      </c>
      <c r="K87" s="6">
        <f t="shared" si="64"/>
        <v>0</v>
      </c>
      <c r="L87" s="6">
        <f t="shared" si="64"/>
        <v>0</v>
      </c>
      <c r="M87" s="6"/>
    </row>
    <row r="88" spans="2:13" s="3" customFormat="1" x14ac:dyDescent="0.25">
      <c r="B88" s="6"/>
      <c r="C88" s="51" t="str">
        <f>IF(C87&lt;&gt;0,$M23/C87,"")</f>
        <v/>
      </c>
      <c r="D88" s="51" t="str">
        <f t="shared" ref="D88:L88" si="65">IF(D87&lt;&gt;0,$M23/D87,"")</f>
        <v/>
      </c>
      <c r="E88" s="51" t="str">
        <f t="shared" si="65"/>
        <v/>
      </c>
      <c r="F88" s="51" t="str">
        <f t="shared" si="65"/>
        <v/>
      </c>
      <c r="G88" s="51" t="str">
        <f t="shared" si="65"/>
        <v/>
      </c>
      <c r="H88" s="51" t="str">
        <f t="shared" si="65"/>
        <v/>
      </c>
      <c r="I88" s="51" t="str">
        <f t="shared" si="65"/>
        <v/>
      </c>
      <c r="J88" s="51" t="str">
        <f t="shared" si="65"/>
        <v/>
      </c>
      <c r="K88" s="51" t="str">
        <f t="shared" si="65"/>
        <v/>
      </c>
      <c r="L88" s="51" t="str">
        <f t="shared" si="65"/>
        <v/>
      </c>
      <c r="M88" s="6"/>
    </row>
    <row r="89" spans="2:13" s="3" customFormat="1" x14ac:dyDescent="0.25">
      <c r="B89" s="6"/>
      <c r="C89" s="51" t="str">
        <f>IFERROR(C88^0.6,"")</f>
        <v/>
      </c>
      <c r="D89" s="51" t="str">
        <f t="shared" ref="D89:L89" si="66">IFERROR(D88^0.6,"")</f>
        <v/>
      </c>
      <c r="E89" s="51" t="str">
        <f t="shared" si="66"/>
        <v/>
      </c>
      <c r="F89" s="51" t="str">
        <f t="shared" si="66"/>
        <v/>
      </c>
      <c r="G89" s="51" t="str">
        <f t="shared" si="66"/>
        <v/>
      </c>
      <c r="H89" s="51" t="str">
        <f t="shared" si="66"/>
        <v/>
      </c>
      <c r="I89" s="51" t="str">
        <f t="shared" si="66"/>
        <v/>
      </c>
      <c r="J89" s="51" t="str">
        <f t="shared" si="66"/>
        <v/>
      </c>
      <c r="K89" s="51" t="str">
        <f t="shared" si="66"/>
        <v/>
      </c>
      <c r="L89" s="51" t="str">
        <f t="shared" si="66"/>
        <v/>
      </c>
      <c r="M89" s="52">
        <f>SUM(C89:L89)</f>
        <v>0</v>
      </c>
    </row>
    <row r="90" spans="2:13" s="3" customFormat="1" x14ac:dyDescent="0.25">
      <c r="B90" s="6"/>
      <c r="C90" s="52" t="str">
        <f>IF(C89&lt;&gt;"",C89/$M89,"")</f>
        <v/>
      </c>
      <c r="D90" s="52" t="str">
        <f t="shared" ref="D90:L90" si="67">IF(D89&lt;&gt;"",D89/$M89,"")</f>
        <v/>
      </c>
      <c r="E90" s="52" t="str">
        <f t="shared" si="67"/>
        <v/>
      </c>
      <c r="F90" s="52" t="str">
        <f t="shared" si="67"/>
        <v/>
      </c>
      <c r="G90" s="52" t="str">
        <f t="shared" si="67"/>
        <v/>
      </c>
      <c r="H90" s="52" t="str">
        <f t="shared" si="67"/>
        <v/>
      </c>
      <c r="I90" s="52" t="str">
        <f t="shared" si="67"/>
        <v/>
      </c>
      <c r="J90" s="52" t="str">
        <f t="shared" si="67"/>
        <v/>
      </c>
      <c r="K90" s="52" t="str">
        <f t="shared" si="67"/>
        <v/>
      </c>
      <c r="L90" s="52" t="str">
        <f t="shared" si="67"/>
        <v/>
      </c>
      <c r="M90" s="52">
        <f>SUM(C90:L90)</f>
        <v>0</v>
      </c>
    </row>
    <row r="91" spans="2:13" s="3" customFormat="1" x14ac:dyDescent="0.25">
      <c r="B91" s="6"/>
      <c r="C91" s="53">
        <f t="shared" ref="C91:L91" si="68">IFERROR(C90*$M38,0)</f>
        <v>0</v>
      </c>
      <c r="D91" s="53">
        <f t="shared" si="68"/>
        <v>0</v>
      </c>
      <c r="E91" s="53">
        <f t="shared" si="68"/>
        <v>0</v>
      </c>
      <c r="F91" s="53">
        <f t="shared" si="68"/>
        <v>0</v>
      </c>
      <c r="G91" s="53">
        <f t="shared" si="68"/>
        <v>0</v>
      </c>
      <c r="H91" s="53">
        <f t="shared" si="68"/>
        <v>0</v>
      </c>
      <c r="I91" s="53">
        <f t="shared" si="68"/>
        <v>0</v>
      </c>
      <c r="J91" s="53">
        <f t="shared" si="68"/>
        <v>0</v>
      </c>
      <c r="K91" s="53">
        <f t="shared" si="68"/>
        <v>0</v>
      </c>
      <c r="L91" s="53">
        <f t="shared" si="68"/>
        <v>0</v>
      </c>
      <c r="M91" s="52">
        <f t="shared" ref="M91:M92" si="69">SUM(C91:L91)</f>
        <v>0</v>
      </c>
    </row>
    <row r="92" spans="2:13" s="3" customFormat="1" x14ac:dyDescent="0.25">
      <c r="B92" s="6"/>
      <c r="C92" s="53">
        <f>ROUND(C91,0)</f>
        <v>0</v>
      </c>
      <c r="D92" s="53">
        <f t="shared" ref="D92:L92" si="70">ROUND(D91,0)</f>
        <v>0</v>
      </c>
      <c r="E92" s="53">
        <f t="shared" si="70"/>
        <v>0</v>
      </c>
      <c r="F92" s="53">
        <f t="shared" si="70"/>
        <v>0</v>
      </c>
      <c r="G92" s="53">
        <f t="shared" si="70"/>
        <v>0</v>
      </c>
      <c r="H92" s="53">
        <f t="shared" si="70"/>
        <v>0</v>
      </c>
      <c r="I92" s="53">
        <f t="shared" si="70"/>
        <v>0</v>
      </c>
      <c r="J92" s="53">
        <f t="shared" si="70"/>
        <v>0</v>
      </c>
      <c r="K92" s="53">
        <f t="shared" si="70"/>
        <v>0</v>
      </c>
      <c r="L92" s="53">
        <f t="shared" si="70"/>
        <v>0</v>
      </c>
      <c r="M92" s="52">
        <f t="shared" si="69"/>
        <v>0</v>
      </c>
    </row>
    <row r="93" spans="2:13" s="3" customForma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 s="3" customForma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 s="3" customForma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 s="3" customForma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4" s="3" customFormat="1" x14ac:dyDescent="0.25">
      <c r="B97" s="6" t="s">
        <v>44</v>
      </c>
      <c r="C97" s="54">
        <f>+C16</f>
        <v>0</v>
      </c>
      <c r="D97" s="54">
        <f t="shared" ref="D97:L97" si="71">+D16</f>
        <v>0</v>
      </c>
      <c r="E97" s="54">
        <f t="shared" si="71"/>
        <v>49.080574038078112</v>
      </c>
      <c r="F97" s="54">
        <f t="shared" si="71"/>
        <v>229.09098909147099</v>
      </c>
      <c r="G97" s="54">
        <f t="shared" si="71"/>
        <v>451.82821349233541</v>
      </c>
      <c r="H97" s="54">
        <f t="shared" si="71"/>
        <v>575.64373830386887</v>
      </c>
      <c r="I97" s="54">
        <f t="shared" si="71"/>
        <v>732.84066228531583</v>
      </c>
      <c r="J97" s="54">
        <f t="shared" si="71"/>
        <v>863.10977644814955</v>
      </c>
      <c r="K97" s="54">
        <f t="shared" si="71"/>
        <v>1005.1114599259492</v>
      </c>
      <c r="L97" s="54">
        <f t="shared" si="71"/>
        <v>1093.294586414833</v>
      </c>
      <c r="M97" s="6"/>
    </row>
    <row r="98" spans="2:14" s="3" customFormat="1" x14ac:dyDescent="0.25">
      <c r="B98" s="6"/>
      <c r="C98" s="54">
        <f>+C17</f>
        <v>0</v>
      </c>
      <c r="D98" s="54">
        <f t="shared" ref="D98:L98" si="72">+D17</f>
        <v>0</v>
      </c>
      <c r="E98" s="54">
        <f t="shared" si="72"/>
        <v>21.138595465222267</v>
      </c>
      <c r="F98" s="54">
        <f t="shared" si="72"/>
        <v>86.782703960893201</v>
      </c>
      <c r="G98" s="54">
        <f t="shared" si="72"/>
        <v>142.61662779415647</v>
      </c>
      <c r="H98" s="54">
        <f t="shared" si="72"/>
        <v>190.66072828165676</v>
      </c>
      <c r="I98" s="54">
        <f t="shared" si="72"/>
        <v>232.41936023919996</v>
      </c>
      <c r="J98" s="54">
        <f t="shared" si="72"/>
        <v>269.0351879302649</v>
      </c>
      <c r="K98" s="54">
        <f t="shared" si="72"/>
        <v>301.39136145872396</v>
      </c>
      <c r="L98" s="54">
        <f t="shared" si="72"/>
        <v>355.95543486988333</v>
      </c>
      <c r="M98" s="6"/>
    </row>
    <row r="99" spans="2:14" s="3" customFormat="1" x14ac:dyDescent="0.25">
      <c r="B99" s="6"/>
      <c r="C99" s="54">
        <f>+C18</f>
        <v>29.293985815132999</v>
      </c>
      <c r="D99" s="54">
        <f t="shared" ref="D99:L99" si="73">+D18</f>
        <v>61.479963048439117</v>
      </c>
      <c r="E99" s="54">
        <f t="shared" si="73"/>
        <v>147.40434514476328</v>
      </c>
      <c r="F99" s="54">
        <f t="shared" si="73"/>
        <v>202.21103349807112</v>
      </c>
      <c r="G99" s="54">
        <f t="shared" si="73"/>
        <v>246.02215651226732</v>
      </c>
      <c r="H99" s="54">
        <f t="shared" si="73"/>
        <v>278.94210949627995</v>
      </c>
      <c r="I99" s="54">
        <f t="shared" si="73"/>
        <v>306.06071735578951</v>
      </c>
      <c r="J99" s="54">
        <f t="shared" si="73"/>
        <v>335.45573619680874</v>
      </c>
      <c r="K99" s="54">
        <f t="shared" si="73"/>
        <v>358.19485084885315</v>
      </c>
      <c r="L99" s="54">
        <f t="shared" si="73"/>
        <v>392.93510208359481</v>
      </c>
      <c r="M99" s="6"/>
    </row>
    <row r="100" spans="2:14" s="3" customFormat="1" x14ac:dyDescent="0.25">
      <c r="B100" s="6" t="s">
        <v>22</v>
      </c>
      <c r="C100" s="55">
        <f>+C76</f>
        <v>0</v>
      </c>
      <c r="D100" s="55">
        <f t="shared" ref="D100:L100" si="74">+D76</f>
        <v>0</v>
      </c>
      <c r="E100" s="55">
        <f t="shared" si="74"/>
        <v>0</v>
      </c>
      <c r="F100" s="55">
        <f t="shared" si="74"/>
        <v>0</v>
      </c>
      <c r="G100" s="55">
        <f t="shared" si="74"/>
        <v>0</v>
      </c>
      <c r="H100" s="55">
        <f t="shared" si="74"/>
        <v>0</v>
      </c>
      <c r="I100" s="55">
        <f t="shared" si="74"/>
        <v>0</v>
      </c>
      <c r="J100" s="55">
        <f t="shared" si="74"/>
        <v>0</v>
      </c>
      <c r="K100" s="55">
        <f t="shared" si="74"/>
        <v>0</v>
      </c>
      <c r="L100" s="55">
        <f t="shared" si="74"/>
        <v>0</v>
      </c>
      <c r="M100" s="55">
        <f>SUM(C100:L100)</f>
        <v>0</v>
      </c>
    </row>
    <row r="101" spans="2:14" s="3" customFormat="1" x14ac:dyDescent="0.25">
      <c r="B101" s="6"/>
      <c r="C101" s="55">
        <f>+C84</f>
        <v>0</v>
      </c>
      <c r="D101" s="55">
        <f t="shared" ref="D101:L101" si="75">+D84</f>
        <v>0</v>
      </c>
      <c r="E101" s="55">
        <f t="shared" si="75"/>
        <v>0</v>
      </c>
      <c r="F101" s="55">
        <f t="shared" si="75"/>
        <v>0</v>
      </c>
      <c r="G101" s="55">
        <f t="shared" si="75"/>
        <v>0</v>
      </c>
      <c r="H101" s="55">
        <f t="shared" si="75"/>
        <v>0</v>
      </c>
      <c r="I101" s="55">
        <f t="shared" si="75"/>
        <v>0</v>
      </c>
      <c r="J101" s="55">
        <f t="shared" si="75"/>
        <v>0</v>
      </c>
      <c r="K101" s="55">
        <f t="shared" si="75"/>
        <v>0</v>
      </c>
      <c r="L101" s="55">
        <f t="shared" si="75"/>
        <v>0</v>
      </c>
      <c r="M101" s="55">
        <f t="shared" ref="M101:M102" si="76">SUM(C101:L101)</f>
        <v>0</v>
      </c>
    </row>
    <row r="102" spans="2:14" s="3" customFormat="1" x14ac:dyDescent="0.25">
      <c r="B102" s="6"/>
      <c r="C102" s="55">
        <f>+C92</f>
        <v>0</v>
      </c>
      <c r="D102" s="55">
        <f t="shared" ref="D102:L102" si="77">+D92</f>
        <v>0</v>
      </c>
      <c r="E102" s="55">
        <f t="shared" si="77"/>
        <v>0</v>
      </c>
      <c r="F102" s="55">
        <f t="shared" si="77"/>
        <v>0</v>
      </c>
      <c r="G102" s="55">
        <f t="shared" si="77"/>
        <v>0</v>
      </c>
      <c r="H102" s="55">
        <f t="shared" si="77"/>
        <v>0</v>
      </c>
      <c r="I102" s="55">
        <f t="shared" si="77"/>
        <v>0</v>
      </c>
      <c r="J102" s="55">
        <f t="shared" si="77"/>
        <v>0</v>
      </c>
      <c r="K102" s="55">
        <f t="shared" si="77"/>
        <v>0</v>
      </c>
      <c r="L102" s="55">
        <f t="shared" si="77"/>
        <v>0</v>
      </c>
      <c r="M102" s="55">
        <f t="shared" si="76"/>
        <v>0</v>
      </c>
    </row>
    <row r="103" spans="2:14" s="3" customFormat="1" x14ac:dyDescent="0.25">
      <c r="B103" s="6" t="s">
        <v>45</v>
      </c>
      <c r="C103" s="55">
        <f>+C97-C100</f>
        <v>0</v>
      </c>
      <c r="D103" s="55">
        <f t="shared" ref="D103:L103" si="78">+D97-D100</f>
        <v>0</v>
      </c>
      <c r="E103" s="55">
        <f t="shared" si="78"/>
        <v>49.080574038078112</v>
      </c>
      <c r="F103" s="55">
        <f t="shared" si="78"/>
        <v>229.09098909147099</v>
      </c>
      <c r="G103" s="55">
        <f t="shared" si="78"/>
        <v>451.82821349233541</v>
      </c>
      <c r="H103" s="55">
        <f t="shared" si="78"/>
        <v>575.64373830386887</v>
      </c>
      <c r="I103" s="55">
        <f t="shared" si="78"/>
        <v>732.84066228531583</v>
      </c>
      <c r="J103" s="55">
        <f t="shared" si="78"/>
        <v>863.10977644814955</v>
      </c>
      <c r="K103" s="55">
        <f t="shared" si="78"/>
        <v>1005.1114599259492</v>
      </c>
      <c r="L103" s="55">
        <f t="shared" si="78"/>
        <v>1093.294586414833</v>
      </c>
      <c r="M103" s="55"/>
    </row>
    <row r="104" spans="2:14" s="3" customFormat="1" x14ac:dyDescent="0.25">
      <c r="B104" s="6"/>
      <c r="C104" s="55">
        <f t="shared" ref="C104:L105" si="79">+C98-C101</f>
        <v>0</v>
      </c>
      <c r="D104" s="55">
        <f t="shared" si="79"/>
        <v>0</v>
      </c>
      <c r="E104" s="55">
        <f t="shared" si="79"/>
        <v>21.138595465222267</v>
      </c>
      <c r="F104" s="55">
        <f t="shared" si="79"/>
        <v>86.782703960893201</v>
      </c>
      <c r="G104" s="55">
        <f t="shared" si="79"/>
        <v>142.61662779415647</v>
      </c>
      <c r="H104" s="55">
        <f t="shared" si="79"/>
        <v>190.66072828165676</v>
      </c>
      <c r="I104" s="55">
        <f t="shared" si="79"/>
        <v>232.41936023919996</v>
      </c>
      <c r="J104" s="55">
        <f t="shared" si="79"/>
        <v>269.0351879302649</v>
      </c>
      <c r="K104" s="55">
        <f t="shared" si="79"/>
        <v>301.39136145872396</v>
      </c>
      <c r="L104" s="55">
        <f t="shared" si="79"/>
        <v>355.95543486988333</v>
      </c>
      <c r="M104" s="55"/>
    </row>
    <row r="105" spans="2:14" s="3" customFormat="1" x14ac:dyDescent="0.25">
      <c r="B105" s="6"/>
      <c r="C105" s="55">
        <f t="shared" si="79"/>
        <v>29.293985815132999</v>
      </c>
      <c r="D105" s="55">
        <f t="shared" si="79"/>
        <v>61.479963048439117</v>
      </c>
      <c r="E105" s="55">
        <f t="shared" si="79"/>
        <v>147.40434514476328</v>
      </c>
      <c r="F105" s="55">
        <f t="shared" si="79"/>
        <v>202.21103349807112</v>
      </c>
      <c r="G105" s="55">
        <f t="shared" si="79"/>
        <v>246.02215651226732</v>
      </c>
      <c r="H105" s="55">
        <f t="shared" si="79"/>
        <v>278.94210949627995</v>
      </c>
      <c r="I105" s="55">
        <f t="shared" si="79"/>
        <v>306.06071735578951</v>
      </c>
      <c r="J105" s="55">
        <f t="shared" si="79"/>
        <v>335.45573619680874</v>
      </c>
      <c r="K105" s="55">
        <f t="shared" si="79"/>
        <v>358.19485084885315</v>
      </c>
      <c r="L105" s="55">
        <f t="shared" si="79"/>
        <v>392.93510208359481</v>
      </c>
      <c r="M105" s="55"/>
    </row>
    <row r="106" spans="2:14" s="3" customFormat="1" x14ac:dyDescent="0.25">
      <c r="B106" s="6" t="s">
        <v>46</v>
      </c>
      <c r="C106" s="6">
        <f>IF(C103&lt;0,C97,0)</f>
        <v>0</v>
      </c>
      <c r="D106" s="6">
        <f t="shared" ref="D106:L106" si="80">IF(D103&lt;0,D97,0)</f>
        <v>0</v>
      </c>
      <c r="E106" s="6">
        <f t="shared" si="80"/>
        <v>0</v>
      </c>
      <c r="F106" s="6">
        <f t="shared" si="80"/>
        <v>0</v>
      </c>
      <c r="G106" s="6">
        <f t="shared" si="80"/>
        <v>0</v>
      </c>
      <c r="H106" s="6">
        <f t="shared" si="80"/>
        <v>0</v>
      </c>
      <c r="I106" s="6">
        <f t="shared" si="80"/>
        <v>0</v>
      </c>
      <c r="J106" s="6">
        <f t="shared" si="80"/>
        <v>0</v>
      </c>
      <c r="K106" s="6">
        <f t="shared" si="80"/>
        <v>0</v>
      </c>
      <c r="L106" s="6">
        <f t="shared" si="80"/>
        <v>0</v>
      </c>
      <c r="M106" s="6">
        <f>SUM(C106:L106)</f>
        <v>0</v>
      </c>
      <c r="N106" s="56">
        <f>+M100-M106</f>
        <v>0</v>
      </c>
    </row>
    <row r="107" spans="2:14" s="3" customFormat="1" x14ac:dyDescent="0.25">
      <c r="B107" s="6"/>
      <c r="C107" s="6">
        <f t="shared" ref="C107:L108" si="81">IF(C104&lt;0,C98,0)</f>
        <v>0</v>
      </c>
      <c r="D107" s="6">
        <f t="shared" si="81"/>
        <v>0</v>
      </c>
      <c r="E107" s="6">
        <f t="shared" si="81"/>
        <v>0</v>
      </c>
      <c r="F107" s="6">
        <f t="shared" si="81"/>
        <v>0</v>
      </c>
      <c r="G107" s="6">
        <f t="shared" si="81"/>
        <v>0</v>
      </c>
      <c r="H107" s="6">
        <f t="shared" si="81"/>
        <v>0</v>
      </c>
      <c r="I107" s="6">
        <f t="shared" si="81"/>
        <v>0</v>
      </c>
      <c r="J107" s="6">
        <f t="shared" si="81"/>
        <v>0</v>
      </c>
      <c r="K107" s="6">
        <f t="shared" si="81"/>
        <v>0</v>
      </c>
      <c r="L107" s="6">
        <f t="shared" si="81"/>
        <v>0</v>
      </c>
      <c r="M107" s="6">
        <f t="shared" ref="M107:M108" si="82">SUM(C107:L107)</f>
        <v>0</v>
      </c>
      <c r="N107" s="56">
        <f t="shared" ref="N107:N108" si="83">+M101-M107</f>
        <v>0</v>
      </c>
    </row>
    <row r="108" spans="2:14" s="3" customFormat="1" x14ac:dyDescent="0.25">
      <c r="B108" s="6"/>
      <c r="C108" s="6">
        <f t="shared" si="81"/>
        <v>0</v>
      </c>
      <c r="D108" s="6">
        <f t="shared" si="81"/>
        <v>0</v>
      </c>
      <c r="E108" s="6">
        <f t="shared" si="81"/>
        <v>0</v>
      </c>
      <c r="F108" s="6">
        <f t="shared" si="81"/>
        <v>0</v>
      </c>
      <c r="G108" s="6">
        <f t="shared" si="81"/>
        <v>0</v>
      </c>
      <c r="H108" s="6">
        <f t="shared" si="81"/>
        <v>0</v>
      </c>
      <c r="I108" s="6">
        <f t="shared" si="81"/>
        <v>0</v>
      </c>
      <c r="J108" s="6">
        <f t="shared" si="81"/>
        <v>0</v>
      </c>
      <c r="K108" s="6">
        <f t="shared" si="81"/>
        <v>0</v>
      </c>
      <c r="L108" s="6">
        <f t="shared" si="81"/>
        <v>0</v>
      </c>
      <c r="M108" s="6">
        <f t="shared" si="82"/>
        <v>0</v>
      </c>
      <c r="N108" s="56">
        <f t="shared" si="83"/>
        <v>0</v>
      </c>
    </row>
    <row r="109" spans="2:14" s="3" customFormat="1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4" s="3" customFormat="1" x14ac:dyDescent="0.25">
      <c r="B110" s="6"/>
      <c r="C110" s="51" t="str">
        <f>IF(C106=0,C73,"")</f>
        <v/>
      </c>
      <c r="D110" s="51" t="str">
        <f t="shared" ref="D110:L110" si="84">IF(D106=0,D73,"")</f>
        <v/>
      </c>
      <c r="E110" s="51" t="str">
        <f t="shared" si="84"/>
        <v/>
      </c>
      <c r="F110" s="51" t="str">
        <f t="shared" si="84"/>
        <v/>
      </c>
      <c r="G110" s="51" t="str">
        <f t="shared" si="84"/>
        <v/>
      </c>
      <c r="H110" s="51" t="str">
        <f t="shared" si="84"/>
        <v/>
      </c>
      <c r="I110" s="51" t="str">
        <f t="shared" si="84"/>
        <v/>
      </c>
      <c r="J110" s="51" t="str">
        <f t="shared" si="84"/>
        <v/>
      </c>
      <c r="K110" s="51" t="str">
        <f t="shared" si="84"/>
        <v/>
      </c>
      <c r="L110" s="51" t="str">
        <f t="shared" si="84"/>
        <v/>
      </c>
      <c r="M110" s="52">
        <f>SUM(C110:L110)</f>
        <v>0</v>
      </c>
    </row>
    <row r="111" spans="2:14" s="3" customFormat="1" x14ac:dyDescent="0.25">
      <c r="B111" s="6"/>
      <c r="C111" s="51" t="str">
        <f>IF(C107=0,C81,"")</f>
        <v/>
      </c>
      <c r="D111" s="51" t="str">
        <f t="shared" ref="D111:L111" si="85">IF(D107=0,D81,"")</f>
        <v/>
      </c>
      <c r="E111" s="51" t="str">
        <f t="shared" si="85"/>
        <v/>
      </c>
      <c r="F111" s="51" t="str">
        <f t="shared" si="85"/>
        <v/>
      </c>
      <c r="G111" s="51" t="str">
        <f t="shared" si="85"/>
        <v/>
      </c>
      <c r="H111" s="51" t="str">
        <f t="shared" si="85"/>
        <v/>
      </c>
      <c r="I111" s="51" t="str">
        <f t="shared" si="85"/>
        <v/>
      </c>
      <c r="J111" s="51" t="str">
        <f t="shared" si="85"/>
        <v/>
      </c>
      <c r="K111" s="51" t="str">
        <f t="shared" si="85"/>
        <v/>
      </c>
      <c r="L111" s="51" t="str">
        <f t="shared" si="85"/>
        <v/>
      </c>
      <c r="M111" s="52">
        <f t="shared" ref="M111:M112" si="86">SUM(C111:L111)</f>
        <v>0</v>
      </c>
    </row>
    <row r="112" spans="2:14" s="3" customFormat="1" x14ac:dyDescent="0.25">
      <c r="B112" s="6"/>
      <c r="C112" s="51" t="str">
        <f>IF(C108=0,C89,"")</f>
        <v/>
      </c>
      <c r="D112" s="51" t="str">
        <f t="shared" ref="D112:L112" si="87">IF(D108=0,D89,"")</f>
        <v/>
      </c>
      <c r="E112" s="51" t="str">
        <f t="shared" si="87"/>
        <v/>
      </c>
      <c r="F112" s="51" t="str">
        <f t="shared" si="87"/>
        <v/>
      </c>
      <c r="G112" s="51" t="str">
        <f t="shared" si="87"/>
        <v/>
      </c>
      <c r="H112" s="51" t="str">
        <f t="shared" si="87"/>
        <v/>
      </c>
      <c r="I112" s="51" t="str">
        <f t="shared" si="87"/>
        <v/>
      </c>
      <c r="J112" s="51" t="str">
        <f t="shared" si="87"/>
        <v/>
      </c>
      <c r="K112" s="51" t="str">
        <f t="shared" si="87"/>
        <v/>
      </c>
      <c r="L112" s="51" t="str">
        <f t="shared" si="87"/>
        <v/>
      </c>
      <c r="M112" s="52">
        <f t="shared" si="86"/>
        <v>0</v>
      </c>
    </row>
    <row r="113" spans="2:14" s="3" customFormat="1" x14ac:dyDescent="0.25">
      <c r="B113" s="6" t="s">
        <v>48</v>
      </c>
      <c r="C113" s="51">
        <f>IFERROR(C110/$M110,0)</f>
        <v>0</v>
      </c>
      <c r="D113" s="51">
        <f t="shared" ref="D113:L113" si="88">IFERROR(D110/$M110,0)</f>
        <v>0</v>
      </c>
      <c r="E113" s="51">
        <f t="shared" si="88"/>
        <v>0</v>
      </c>
      <c r="F113" s="51">
        <f t="shared" si="88"/>
        <v>0</v>
      </c>
      <c r="G113" s="51">
        <f t="shared" si="88"/>
        <v>0</v>
      </c>
      <c r="H113" s="51">
        <f t="shared" si="88"/>
        <v>0</v>
      </c>
      <c r="I113" s="51">
        <f t="shared" si="88"/>
        <v>0</v>
      </c>
      <c r="J113" s="51">
        <f t="shared" si="88"/>
        <v>0</v>
      </c>
      <c r="K113" s="51">
        <f t="shared" si="88"/>
        <v>0</v>
      </c>
      <c r="L113" s="51">
        <f t="shared" si="88"/>
        <v>0</v>
      </c>
      <c r="M113" s="6"/>
    </row>
    <row r="114" spans="2:14" s="3" customFormat="1" x14ac:dyDescent="0.25">
      <c r="B114" s="6"/>
      <c r="C114" s="51">
        <f t="shared" ref="C114:L115" si="89">IFERROR(C111/$M111,0)</f>
        <v>0</v>
      </c>
      <c r="D114" s="51">
        <f t="shared" si="89"/>
        <v>0</v>
      </c>
      <c r="E114" s="51">
        <f t="shared" si="89"/>
        <v>0</v>
      </c>
      <c r="F114" s="51">
        <f t="shared" si="89"/>
        <v>0</v>
      </c>
      <c r="G114" s="51">
        <f t="shared" si="89"/>
        <v>0</v>
      </c>
      <c r="H114" s="51">
        <f t="shared" si="89"/>
        <v>0</v>
      </c>
      <c r="I114" s="51">
        <f t="shared" si="89"/>
        <v>0</v>
      </c>
      <c r="J114" s="51">
        <f t="shared" si="89"/>
        <v>0</v>
      </c>
      <c r="K114" s="51">
        <f t="shared" si="89"/>
        <v>0</v>
      </c>
      <c r="L114" s="51">
        <f t="shared" si="89"/>
        <v>0</v>
      </c>
      <c r="M114" s="6"/>
    </row>
    <row r="115" spans="2:14" s="3" customFormat="1" x14ac:dyDescent="0.25">
      <c r="B115" s="6"/>
      <c r="C115" s="51">
        <f t="shared" si="89"/>
        <v>0</v>
      </c>
      <c r="D115" s="51">
        <f t="shared" si="89"/>
        <v>0</v>
      </c>
      <c r="E115" s="51">
        <f t="shared" si="89"/>
        <v>0</v>
      </c>
      <c r="F115" s="51">
        <f t="shared" si="89"/>
        <v>0</v>
      </c>
      <c r="G115" s="51">
        <f t="shared" si="89"/>
        <v>0</v>
      </c>
      <c r="H115" s="51">
        <f t="shared" si="89"/>
        <v>0</v>
      </c>
      <c r="I115" s="51">
        <f t="shared" si="89"/>
        <v>0</v>
      </c>
      <c r="J115" s="51">
        <f t="shared" si="89"/>
        <v>0</v>
      </c>
      <c r="K115" s="51">
        <f t="shared" si="89"/>
        <v>0</v>
      </c>
      <c r="L115" s="51">
        <f t="shared" si="89"/>
        <v>0</v>
      </c>
      <c r="M115" s="6"/>
    </row>
    <row r="116" spans="2:14" s="3" customFormat="1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4" s="3" customFormat="1" x14ac:dyDescent="0.25">
      <c r="B117" s="6" t="s">
        <v>49</v>
      </c>
      <c r="C117" s="55">
        <f>+C113*$N106</f>
        <v>0</v>
      </c>
      <c r="D117" s="55">
        <f t="shared" ref="D117:L117" si="90">+D113*$N106</f>
        <v>0</v>
      </c>
      <c r="E117" s="55">
        <f t="shared" si="90"/>
        <v>0</v>
      </c>
      <c r="F117" s="55">
        <f t="shared" si="90"/>
        <v>0</v>
      </c>
      <c r="G117" s="55">
        <f t="shared" si="90"/>
        <v>0</v>
      </c>
      <c r="H117" s="55">
        <f t="shared" si="90"/>
        <v>0</v>
      </c>
      <c r="I117" s="55">
        <f t="shared" si="90"/>
        <v>0</v>
      </c>
      <c r="J117" s="55">
        <f t="shared" si="90"/>
        <v>0</v>
      </c>
      <c r="K117" s="55">
        <f t="shared" si="90"/>
        <v>0</v>
      </c>
      <c r="L117" s="55">
        <f t="shared" si="90"/>
        <v>0</v>
      </c>
      <c r="M117" s="55">
        <f>SUM(C117:L117)</f>
        <v>0</v>
      </c>
    </row>
    <row r="118" spans="2:14" s="3" customFormat="1" x14ac:dyDescent="0.25">
      <c r="B118" s="6"/>
      <c r="C118" s="55">
        <f t="shared" ref="C118:L119" si="91">+C114*$N107</f>
        <v>0</v>
      </c>
      <c r="D118" s="55">
        <f t="shared" si="91"/>
        <v>0</v>
      </c>
      <c r="E118" s="55">
        <f t="shared" si="91"/>
        <v>0</v>
      </c>
      <c r="F118" s="55">
        <f t="shared" si="91"/>
        <v>0</v>
      </c>
      <c r="G118" s="55">
        <f t="shared" si="91"/>
        <v>0</v>
      </c>
      <c r="H118" s="55">
        <f t="shared" si="91"/>
        <v>0</v>
      </c>
      <c r="I118" s="55">
        <f t="shared" si="91"/>
        <v>0</v>
      </c>
      <c r="J118" s="55">
        <f t="shared" si="91"/>
        <v>0</v>
      </c>
      <c r="K118" s="55">
        <f t="shared" si="91"/>
        <v>0</v>
      </c>
      <c r="L118" s="55">
        <f t="shared" si="91"/>
        <v>0</v>
      </c>
      <c r="M118" s="55">
        <f t="shared" ref="M118:M119" si="92">SUM(C118:L118)</f>
        <v>0</v>
      </c>
    </row>
    <row r="119" spans="2:14" s="3" customFormat="1" x14ac:dyDescent="0.25">
      <c r="B119" s="6"/>
      <c r="C119" s="55">
        <f t="shared" si="91"/>
        <v>0</v>
      </c>
      <c r="D119" s="55">
        <f t="shared" si="91"/>
        <v>0</v>
      </c>
      <c r="E119" s="55">
        <f t="shared" si="91"/>
        <v>0</v>
      </c>
      <c r="F119" s="55">
        <f t="shared" si="91"/>
        <v>0</v>
      </c>
      <c r="G119" s="55">
        <f t="shared" si="91"/>
        <v>0</v>
      </c>
      <c r="H119" s="55">
        <f t="shared" si="91"/>
        <v>0</v>
      </c>
      <c r="I119" s="55">
        <f t="shared" si="91"/>
        <v>0</v>
      </c>
      <c r="J119" s="55">
        <f t="shared" si="91"/>
        <v>0</v>
      </c>
      <c r="K119" s="55">
        <f t="shared" si="91"/>
        <v>0</v>
      </c>
      <c r="L119" s="55">
        <f t="shared" si="91"/>
        <v>0</v>
      </c>
      <c r="M119" s="55">
        <f t="shared" si="92"/>
        <v>0</v>
      </c>
    </row>
    <row r="120" spans="2:14" s="3" customFormat="1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4" s="3" customFormat="1" x14ac:dyDescent="0.25">
      <c r="B121" s="6" t="s">
        <v>47</v>
      </c>
      <c r="C121" s="54">
        <f t="shared" ref="C121:L121" si="93">+C97-C106</f>
        <v>0</v>
      </c>
      <c r="D121" s="54">
        <f t="shared" si="93"/>
        <v>0</v>
      </c>
      <c r="E121" s="54">
        <f t="shared" si="93"/>
        <v>49.080574038078112</v>
      </c>
      <c r="F121" s="54">
        <f t="shared" si="93"/>
        <v>229.09098909147099</v>
      </c>
      <c r="G121" s="54">
        <f t="shared" si="93"/>
        <v>451.82821349233541</v>
      </c>
      <c r="H121" s="54">
        <f t="shared" si="93"/>
        <v>575.64373830386887</v>
      </c>
      <c r="I121" s="54">
        <f t="shared" si="93"/>
        <v>732.84066228531583</v>
      </c>
      <c r="J121" s="54">
        <f t="shared" si="93"/>
        <v>863.10977644814955</v>
      </c>
      <c r="K121" s="54">
        <f t="shared" si="93"/>
        <v>1005.1114599259492</v>
      </c>
      <c r="L121" s="54">
        <f t="shared" si="93"/>
        <v>1093.294586414833</v>
      </c>
      <c r="M121" s="55"/>
    </row>
    <row r="122" spans="2:14" s="3" customFormat="1" x14ac:dyDescent="0.25">
      <c r="B122" s="6"/>
      <c r="C122" s="54">
        <f t="shared" ref="C122:L122" si="94">+C98-C107</f>
        <v>0</v>
      </c>
      <c r="D122" s="54">
        <f t="shared" si="94"/>
        <v>0</v>
      </c>
      <c r="E122" s="54">
        <f t="shared" si="94"/>
        <v>21.138595465222267</v>
      </c>
      <c r="F122" s="54">
        <f t="shared" si="94"/>
        <v>86.782703960893201</v>
      </c>
      <c r="G122" s="54">
        <f t="shared" si="94"/>
        <v>142.61662779415647</v>
      </c>
      <c r="H122" s="54">
        <f t="shared" si="94"/>
        <v>190.66072828165676</v>
      </c>
      <c r="I122" s="54">
        <f t="shared" si="94"/>
        <v>232.41936023919996</v>
      </c>
      <c r="J122" s="54">
        <f t="shared" si="94"/>
        <v>269.0351879302649</v>
      </c>
      <c r="K122" s="54">
        <f t="shared" si="94"/>
        <v>301.39136145872396</v>
      </c>
      <c r="L122" s="54">
        <f t="shared" si="94"/>
        <v>355.95543486988333</v>
      </c>
      <c r="M122" s="55"/>
    </row>
    <row r="123" spans="2:14" s="3" customFormat="1" x14ac:dyDescent="0.25">
      <c r="B123" s="6"/>
      <c r="C123" s="54">
        <f t="shared" ref="C123:L123" si="95">+C99-C108</f>
        <v>29.293985815132999</v>
      </c>
      <c r="D123" s="54">
        <f t="shared" si="95"/>
        <v>61.479963048439117</v>
      </c>
      <c r="E123" s="54">
        <f t="shared" si="95"/>
        <v>147.40434514476328</v>
      </c>
      <c r="F123" s="54">
        <f t="shared" si="95"/>
        <v>202.21103349807112</v>
      </c>
      <c r="G123" s="54">
        <f t="shared" si="95"/>
        <v>246.02215651226732</v>
      </c>
      <c r="H123" s="54">
        <f t="shared" si="95"/>
        <v>278.94210949627995</v>
      </c>
      <c r="I123" s="54">
        <f t="shared" si="95"/>
        <v>306.06071735578951</v>
      </c>
      <c r="J123" s="54">
        <f t="shared" si="95"/>
        <v>335.45573619680874</v>
      </c>
      <c r="K123" s="54">
        <f t="shared" si="95"/>
        <v>358.19485084885315</v>
      </c>
      <c r="L123" s="54">
        <f t="shared" si="95"/>
        <v>392.93510208359481</v>
      </c>
      <c r="M123" s="55"/>
    </row>
    <row r="124" spans="2:14" s="3" customFormat="1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4" s="3" customFormat="1" x14ac:dyDescent="0.25">
      <c r="B125" s="6" t="s">
        <v>50</v>
      </c>
      <c r="C125" s="53">
        <f>IF(C121&lt;=C117,C121,0)</f>
        <v>0</v>
      </c>
      <c r="D125" s="53">
        <f t="shared" ref="D125:L125" si="96">IF(D121&lt;=D117,D121,0)</f>
        <v>0</v>
      </c>
      <c r="E125" s="53">
        <f t="shared" si="96"/>
        <v>0</v>
      </c>
      <c r="F125" s="53">
        <f t="shared" si="96"/>
        <v>0</v>
      </c>
      <c r="G125" s="53">
        <f t="shared" si="96"/>
        <v>0</v>
      </c>
      <c r="H125" s="53">
        <f t="shared" si="96"/>
        <v>0</v>
      </c>
      <c r="I125" s="53">
        <f t="shared" si="96"/>
        <v>0</v>
      </c>
      <c r="J125" s="53">
        <f t="shared" si="96"/>
        <v>0</v>
      </c>
      <c r="K125" s="53">
        <f t="shared" si="96"/>
        <v>0</v>
      </c>
      <c r="L125" s="53">
        <f t="shared" si="96"/>
        <v>0</v>
      </c>
      <c r="M125" s="55">
        <f>SUM(C125:L125)</f>
        <v>0</v>
      </c>
      <c r="N125" s="56">
        <f>+M117-M125</f>
        <v>0</v>
      </c>
    </row>
    <row r="126" spans="2:14" s="3" customFormat="1" x14ac:dyDescent="0.25">
      <c r="B126" s="6"/>
      <c r="C126" s="53">
        <f t="shared" ref="C126:L127" si="97">IF(C122&lt;=C118,C122,0)</f>
        <v>0</v>
      </c>
      <c r="D126" s="53">
        <f t="shared" si="97"/>
        <v>0</v>
      </c>
      <c r="E126" s="53">
        <f t="shared" si="97"/>
        <v>0</v>
      </c>
      <c r="F126" s="53">
        <f t="shared" si="97"/>
        <v>0</v>
      </c>
      <c r="G126" s="53">
        <f t="shared" si="97"/>
        <v>0</v>
      </c>
      <c r="H126" s="53">
        <f t="shared" si="97"/>
        <v>0</v>
      </c>
      <c r="I126" s="53">
        <f t="shared" si="97"/>
        <v>0</v>
      </c>
      <c r="J126" s="53">
        <f t="shared" si="97"/>
        <v>0</v>
      </c>
      <c r="K126" s="53">
        <f t="shared" si="97"/>
        <v>0</v>
      </c>
      <c r="L126" s="53">
        <f t="shared" si="97"/>
        <v>0</v>
      </c>
      <c r="M126" s="55">
        <f t="shared" ref="M126:M127" si="98">SUM(C126:L126)</f>
        <v>0</v>
      </c>
      <c r="N126" s="56">
        <f t="shared" ref="N126:N127" si="99">+M118-M126</f>
        <v>0</v>
      </c>
    </row>
    <row r="127" spans="2:14" s="3" customFormat="1" x14ac:dyDescent="0.25">
      <c r="B127" s="6"/>
      <c r="C127" s="53">
        <f t="shared" si="97"/>
        <v>0</v>
      </c>
      <c r="D127" s="53">
        <f t="shared" si="97"/>
        <v>0</v>
      </c>
      <c r="E127" s="53">
        <f t="shared" si="97"/>
        <v>0</v>
      </c>
      <c r="F127" s="53">
        <f t="shared" si="97"/>
        <v>0</v>
      </c>
      <c r="G127" s="53">
        <f t="shared" si="97"/>
        <v>0</v>
      </c>
      <c r="H127" s="53">
        <f t="shared" si="97"/>
        <v>0</v>
      </c>
      <c r="I127" s="53">
        <f t="shared" si="97"/>
        <v>0</v>
      </c>
      <c r="J127" s="53">
        <f t="shared" si="97"/>
        <v>0</v>
      </c>
      <c r="K127" s="53">
        <f t="shared" si="97"/>
        <v>0</v>
      </c>
      <c r="L127" s="53">
        <f t="shared" si="97"/>
        <v>0</v>
      </c>
      <c r="M127" s="55">
        <f t="shared" si="98"/>
        <v>0</v>
      </c>
      <c r="N127" s="56">
        <f t="shared" si="99"/>
        <v>0</v>
      </c>
    </row>
    <row r="128" spans="2:14" s="3" customForma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 s="3" customFormat="1" x14ac:dyDescent="0.25">
      <c r="B129" s="6" t="s">
        <v>51</v>
      </c>
      <c r="C129" s="55">
        <f>+C121-C125</f>
        <v>0</v>
      </c>
      <c r="D129" s="55">
        <f t="shared" ref="D129:L129" si="100">+D121-D125</f>
        <v>0</v>
      </c>
      <c r="E129" s="55">
        <f t="shared" si="100"/>
        <v>49.080574038078112</v>
      </c>
      <c r="F129" s="55">
        <f t="shared" si="100"/>
        <v>229.09098909147099</v>
      </c>
      <c r="G129" s="55">
        <f t="shared" si="100"/>
        <v>451.82821349233541</v>
      </c>
      <c r="H129" s="55">
        <f t="shared" si="100"/>
        <v>575.64373830386887</v>
      </c>
      <c r="I129" s="55">
        <f t="shared" si="100"/>
        <v>732.84066228531583</v>
      </c>
      <c r="J129" s="55">
        <f t="shared" si="100"/>
        <v>863.10977644814955</v>
      </c>
      <c r="K129" s="55">
        <f t="shared" si="100"/>
        <v>1005.1114599259492</v>
      </c>
      <c r="L129" s="55">
        <f t="shared" si="100"/>
        <v>1093.294586414833</v>
      </c>
      <c r="M129" s="6"/>
    </row>
    <row r="130" spans="2:13" s="3" customFormat="1" x14ac:dyDescent="0.25">
      <c r="B130" s="6"/>
      <c r="C130" s="55">
        <f t="shared" ref="C130:L131" si="101">+C122-C126</f>
        <v>0</v>
      </c>
      <c r="D130" s="55">
        <f t="shared" si="101"/>
        <v>0</v>
      </c>
      <c r="E130" s="55">
        <f t="shared" si="101"/>
        <v>21.138595465222267</v>
      </c>
      <c r="F130" s="55">
        <f t="shared" si="101"/>
        <v>86.782703960893201</v>
      </c>
      <c r="G130" s="55">
        <f t="shared" si="101"/>
        <v>142.61662779415647</v>
      </c>
      <c r="H130" s="55">
        <f t="shared" si="101"/>
        <v>190.66072828165676</v>
      </c>
      <c r="I130" s="55">
        <f t="shared" si="101"/>
        <v>232.41936023919996</v>
      </c>
      <c r="J130" s="55">
        <f t="shared" si="101"/>
        <v>269.0351879302649</v>
      </c>
      <c r="K130" s="55">
        <f t="shared" si="101"/>
        <v>301.39136145872396</v>
      </c>
      <c r="L130" s="55">
        <f t="shared" si="101"/>
        <v>355.95543486988333</v>
      </c>
      <c r="M130" s="6"/>
    </row>
    <row r="131" spans="2:13" s="3" customFormat="1" x14ac:dyDescent="0.25">
      <c r="B131" s="6"/>
      <c r="C131" s="55">
        <f t="shared" si="101"/>
        <v>29.293985815132999</v>
      </c>
      <c r="D131" s="55">
        <f t="shared" si="101"/>
        <v>61.479963048439117</v>
      </c>
      <c r="E131" s="55">
        <f t="shared" si="101"/>
        <v>147.40434514476328</v>
      </c>
      <c r="F131" s="55">
        <f t="shared" si="101"/>
        <v>202.21103349807112</v>
      </c>
      <c r="G131" s="55">
        <f t="shared" si="101"/>
        <v>246.02215651226732</v>
      </c>
      <c r="H131" s="55">
        <f t="shared" si="101"/>
        <v>278.94210949627995</v>
      </c>
      <c r="I131" s="55">
        <f t="shared" si="101"/>
        <v>306.06071735578951</v>
      </c>
      <c r="J131" s="55">
        <f t="shared" si="101"/>
        <v>335.45573619680874</v>
      </c>
      <c r="K131" s="55">
        <f t="shared" si="101"/>
        <v>358.19485084885315</v>
      </c>
      <c r="L131" s="55">
        <f t="shared" si="101"/>
        <v>392.93510208359481</v>
      </c>
      <c r="M131" s="6"/>
    </row>
    <row r="132" spans="2:13" s="3" customFormat="1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 s="3" customFormat="1" x14ac:dyDescent="0.25">
      <c r="B133" s="6" t="s">
        <v>52</v>
      </c>
      <c r="C133" s="51" t="str">
        <f>IF(C129&gt;0,C73,"")</f>
        <v/>
      </c>
      <c r="D133" s="51" t="str">
        <f t="shared" ref="D133:L133" si="102">IF(D129&gt;0,D73,"")</f>
        <v/>
      </c>
      <c r="E133" s="51" t="str">
        <f t="shared" si="102"/>
        <v/>
      </c>
      <c r="F133" s="51" t="str">
        <f t="shared" si="102"/>
        <v/>
      </c>
      <c r="G133" s="51" t="str">
        <f t="shared" si="102"/>
        <v/>
      </c>
      <c r="H133" s="51" t="str">
        <f t="shared" si="102"/>
        <v/>
      </c>
      <c r="I133" s="51" t="str">
        <f t="shared" si="102"/>
        <v/>
      </c>
      <c r="J133" s="51" t="str">
        <f t="shared" si="102"/>
        <v/>
      </c>
      <c r="K133" s="51" t="str">
        <f t="shared" si="102"/>
        <v/>
      </c>
      <c r="L133" s="51" t="str">
        <f t="shared" si="102"/>
        <v/>
      </c>
      <c r="M133" s="51">
        <f>SUM(C133:L133)</f>
        <v>0</v>
      </c>
    </row>
    <row r="134" spans="2:13" s="3" customFormat="1" x14ac:dyDescent="0.25">
      <c r="B134" s="6"/>
      <c r="C134" s="51" t="str">
        <f>IF(C130&gt;0,C81,"")</f>
        <v/>
      </c>
      <c r="D134" s="51" t="str">
        <f t="shared" ref="D134:L134" si="103">IF(D130&gt;0,D81,"")</f>
        <v/>
      </c>
      <c r="E134" s="51" t="str">
        <f t="shared" si="103"/>
        <v/>
      </c>
      <c r="F134" s="51" t="str">
        <f t="shared" si="103"/>
        <v/>
      </c>
      <c r="G134" s="51" t="str">
        <f t="shared" si="103"/>
        <v/>
      </c>
      <c r="H134" s="51" t="str">
        <f t="shared" si="103"/>
        <v/>
      </c>
      <c r="I134" s="51" t="str">
        <f t="shared" si="103"/>
        <v/>
      </c>
      <c r="J134" s="51" t="str">
        <f t="shared" si="103"/>
        <v/>
      </c>
      <c r="K134" s="51" t="str">
        <f t="shared" si="103"/>
        <v/>
      </c>
      <c r="L134" s="51" t="str">
        <f t="shared" si="103"/>
        <v/>
      </c>
      <c r="M134" s="51">
        <f t="shared" ref="M134:M135" si="104">SUM(C134:L134)</f>
        <v>0</v>
      </c>
    </row>
    <row r="135" spans="2:13" s="3" customFormat="1" x14ac:dyDescent="0.25">
      <c r="B135" s="6"/>
      <c r="C135" s="51" t="str">
        <f>IF(C131&gt;0,C89,"")</f>
        <v/>
      </c>
      <c r="D135" s="51" t="str">
        <f t="shared" ref="D135:L135" si="105">IF(D131&gt;0,D89,"")</f>
        <v/>
      </c>
      <c r="E135" s="51" t="str">
        <f t="shared" si="105"/>
        <v/>
      </c>
      <c r="F135" s="51" t="str">
        <f t="shared" si="105"/>
        <v/>
      </c>
      <c r="G135" s="51" t="str">
        <f t="shared" si="105"/>
        <v/>
      </c>
      <c r="H135" s="51" t="str">
        <f t="shared" si="105"/>
        <v/>
      </c>
      <c r="I135" s="51" t="str">
        <f t="shared" si="105"/>
        <v/>
      </c>
      <c r="J135" s="51" t="str">
        <f t="shared" si="105"/>
        <v/>
      </c>
      <c r="K135" s="51" t="str">
        <f t="shared" si="105"/>
        <v/>
      </c>
      <c r="L135" s="51" t="str">
        <f t="shared" si="105"/>
        <v/>
      </c>
      <c r="M135" s="51">
        <f t="shared" si="104"/>
        <v>0</v>
      </c>
    </row>
    <row r="136" spans="2:13" s="3" customFormat="1" x14ac:dyDescent="0.25">
      <c r="B136" s="6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2:13" s="3" customFormat="1" x14ac:dyDescent="0.25">
      <c r="B137" s="6"/>
      <c r="C137" s="51" t="str">
        <f>IFERROR(C133/$M133,"")</f>
        <v/>
      </c>
      <c r="D137" s="51" t="str">
        <f t="shared" ref="D137:L137" si="106">IFERROR(D133/$M133,"")</f>
        <v/>
      </c>
      <c r="E137" s="51" t="str">
        <f t="shared" si="106"/>
        <v/>
      </c>
      <c r="F137" s="51" t="str">
        <f t="shared" si="106"/>
        <v/>
      </c>
      <c r="G137" s="51" t="str">
        <f t="shared" si="106"/>
        <v/>
      </c>
      <c r="H137" s="51" t="str">
        <f t="shared" si="106"/>
        <v/>
      </c>
      <c r="I137" s="51" t="str">
        <f t="shared" si="106"/>
        <v/>
      </c>
      <c r="J137" s="51" t="str">
        <f t="shared" si="106"/>
        <v/>
      </c>
      <c r="K137" s="51" t="str">
        <f t="shared" si="106"/>
        <v/>
      </c>
      <c r="L137" s="51" t="str">
        <f t="shared" si="106"/>
        <v/>
      </c>
      <c r="M137" s="51"/>
    </row>
    <row r="138" spans="2:13" s="3" customFormat="1" x14ac:dyDescent="0.25">
      <c r="B138" s="6"/>
      <c r="C138" s="51" t="str">
        <f t="shared" ref="C138:L139" si="107">IFERROR(C134/$M134,"")</f>
        <v/>
      </c>
      <c r="D138" s="51" t="str">
        <f t="shared" si="107"/>
        <v/>
      </c>
      <c r="E138" s="51" t="str">
        <f t="shared" si="107"/>
        <v/>
      </c>
      <c r="F138" s="51" t="str">
        <f t="shared" si="107"/>
        <v/>
      </c>
      <c r="G138" s="51" t="str">
        <f t="shared" si="107"/>
        <v/>
      </c>
      <c r="H138" s="51" t="str">
        <f t="shared" si="107"/>
        <v/>
      </c>
      <c r="I138" s="51" t="str">
        <f t="shared" si="107"/>
        <v/>
      </c>
      <c r="J138" s="51" t="str">
        <f t="shared" si="107"/>
        <v/>
      </c>
      <c r="K138" s="51" t="str">
        <f t="shared" si="107"/>
        <v/>
      </c>
      <c r="L138" s="51" t="str">
        <f t="shared" si="107"/>
        <v/>
      </c>
      <c r="M138" s="51"/>
    </row>
    <row r="139" spans="2:13" s="3" customFormat="1" x14ac:dyDescent="0.25">
      <c r="B139" s="6"/>
      <c r="C139" s="51" t="str">
        <f t="shared" si="107"/>
        <v/>
      </c>
      <c r="D139" s="51" t="str">
        <f t="shared" si="107"/>
        <v/>
      </c>
      <c r="E139" s="51" t="str">
        <f t="shared" si="107"/>
        <v/>
      </c>
      <c r="F139" s="51" t="str">
        <f t="shared" si="107"/>
        <v/>
      </c>
      <c r="G139" s="51" t="str">
        <f t="shared" si="107"/>
        <v/>
      </c>
      <c r="H139" s="51" t="str">
        <f t="shared" si="107"/>
        <v/>
      </c>
      <c r="I139" s="51" t="str">
        <f t="shared" si="107"/>
        <v/>
      </c>
      <c r="J139" s="51" t="str">
        <f t="shared" si="107"/>
        <v/>
      </c>
      <c r="K139" s="51" t="str">
        <f t="shared" si="107"/>
        <v/>
      </c>
      <c r="L139" s="51" t="str">
        <f t="shared" si="107"/>
        <v/>
      </c>
      <c r="M139" s="51"/>
    </row>
    <row r="140" spans="2:13" s="3" customFormat="1" x14ac:dyDescent="0.25">
      <c r="B140" s="6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3" customFormat="1" x14ac:dyDescent="0.25">
      <c r="B141" s="6" t="s">
        <v>67</v>
      </c>
      <c r="C141" s="51">
        <f>IFERROR(C137*$N125,0)</f>
        <v>0</v>
      </c>
      <c r="D141" s="51">
        <f t="shared" ref="D141:L141" si="108">IFERROR(D137*$N125,0)</f>
        <v>0</v>
      </c>
      <c r="E141" s="51">
        <f t="shared" si="108"/>
        <v>0</v>
      </c>
      <c r="F141" s="51">
        <f t="shared" si="108"/>
        <v>0</v>
      </c>
      <c r="G141" s="51">
        <f t="shared" si="108"/>
        <v>0</v>
      </c>
      <c r="H141" s="51">
        <f t="shared" si="108"/>
        <v>0</v>
      </c>
      <c r="I141" s="51">
        <f t="shared" si="108"/>
        <v>0</v>
      </c>
      <c r="J141" s="51">
        <f t="shared" si="108"/>
        <v>0</v>
      </c>
      <c r="K141" s="51">
        <f t="shared" si="108"/>
        <v>0</v>
      </c>
      <c r="L141" s="51">
        <f t="shared" si="108"/>
        <v>0</v>
      </c>
      <c r="M141" s="51"/>
    </row>
    <row r="142" spans="2:13" s="3" customFormat="1" x14ac:dyDescent="0.25">
      <c r="B142" s="6"/>
      <c r="C142" s="51">
        <f t="shared" ref="C142:L143" si="109">IFERROR(C138*$N126,0)</f>
        <v>0</v>
      </c>
      <c r="D142" s="51">
        <f t="shared" si="109"/>
        <v>0</v>
      </c>
      <c r="E142" s="51">
        <f t="shared" si="109"/>
        <v>0</v>
      </c>
      <c r="F142" s="51">
        <f t="shared" si="109"/>
        <v>0</v>
      </c>
      <c r="G142" s="51">
        <f t="shared" si="109"/>
        <v>0</v>
      </c>
      <c r="H142" s="51">
        <f t="shared" si="109"/>
        <v>0</v>
      </c>
      <c r="I142" s="51">
        <f t="shared" si="109"/>
        <v>0</v>
      </c>
      <c r="J142" s="51">
        <f t="shared" si="109"/>
        <v>0</v>
      </c>
      <c r="K142" s="51">
        <f t="shared" si="109"/>
        <v>0</v>
      </c>
      <c r="L142" s="51">
        <f t="shared" si="109"/>
        <v>0</v>
      </c>
      <c r="M142" s="51"/>
    </row>
    <row r="143" spans="2:13" s="3" customFormat="1" x14ac:dyDescent="0.25">
      <c r="B143" s="6"/>
      <c r="C143" s="51">
        <f t="shared" si="109"/>
        <v>0</v>
      </c>
      <c r="D143" s="51">
        <f t="shared" si="109"/>
        <v>0</v>
      </c>
      <c r="E143" s="51">
        <f t="shared" si="109"/>
        <v>0</v>
      </c>
      <c r="F143" s="51">
        <f t="shared" si="109"/>
        <v>0</v>
      </c>
      <c r="G143" s="51">
        <f t="shared" si="109"/>
        <v>0</v>
      </c>
      <c r="H143" s="51">
        <f t="shared" si="109"/>
        <v>0</v>
      </c>
      <c r="I143" s="51">
        <f t="shared" si="109"/>
        <v>0</v>
      </c>
      <c r="J143" s="51">
        <f t="shared" si="109"/>
        <v>0</v>
      </c>
      <c r="K143" s="51">
        <f t="shared" si="109"/>
        <v>0</v>
      </c>
      <c r="L143" s="51">
        <f t="shared" si="109"/>
        <v>0</v>
      </c>
      <c r="M143" s="51"/>
    </row>
    <row r="144" spans="2:13" s="3" customFormat="1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4" s="3" customFormat="1" x14ac:dyDescent="0.25">
      <c r="B145" s="6" t="s">
        <v>69</v>
      </c>
      <c r="C145" s="55">
        <f>MIN(C141,C129)</f>
        <v>0</v>
      </c>
      <c r="D145" s="55">
        <f t="shared" ref="D145:L145" si="110">MIN(D141,D129)</f>
        <v>0</v>
      </c>
      <c r="E145" s="55">
        <f t="shared" si="110"/>
        <v>0</v>
      </c>
      <c r="F145" s="55">
        <f t="shared" si="110"/>
        <v>0</v>
      </c>
      <c r="G145" s="55">
        <f t="shared" si="110"/>
        <v>0</v>
      </c>
      <c r="H145" s="55">
        <f t="shared" si="110"/>
        <v>0</v>
      </c>
      <c r="I145" s="55">
        <f t="shared" si="110"/>
        <v>0</v>
      </c>
      <c r="J145" s="55">
        <f t="shared" si="110"/>
        <v>0</v>
      </c>
      <c r="K145" s="55">
        <f t="shared" si="110"/>
        <v>0</v>
      </c>
      <c r="L145" s="55">
        <f t="shared" si="110"/>
        <v>0</v>
      </c>
      <c r="M145" s="6"/>
    </row>
    <row r="146" spans="2:14" s="3" customFormat="1" x14ac:dyDescent="0.25">
      <c r="B146" s="6"/>
      <c r="C146" s="55">
        <f t="shared" ref="C146:L147" si="111">MIN(C142,C130)</f>
        <v>0</v>
      </c>
      <c r="D146" s="55">
        <f t="shared" si="111"/>
        <v>0</v>
      </c>
      <c r="E146" s="55">
        <f t="shared" si="111"/>
        <v>0</v>
      </c>
      <c r="F146" s="55">
        <f t="shared" si="111"/>
        <v>0</v>
      </c>
      <c r="G146" s="55">
        <f t="shared" si="111"/>
        <v>0</v>
      </c>
      <c r="H146" s="55">
        <f t="shared" si="111"/>
        <v>0</v>
      </c>
      <c r="I146" s="55">
        <f t="shared" si="111"/>
        <v>0</v>
      </c>
      <c r="J146" s="55">
        <f t="shared" si="111"/>
        <v>0</v>
      </c>
      <c r="K146" s="55">
        <f t="shared" si="111"/>
        <v>0</v>
      </c>
      <c r="L146" s="55">
        <f t="shared" si="111"/>
        <v>0</v>
      </c>
      <c r="M146" s="6"/>
    </row>
    <row r="147" spans="2:14" s="3" customFormat="1" x14ac:dyDescent="0.25">
      <c r="B147" s="6"/>
      <c r="C147" s="55">
        <f t="shared" si="111"/>
        <v>0</v>
      </c>
      <c r="D147" s="55">
        <f t="shared" si="111"/>
        <v>0</v>
      </c>
      <c r="E147" s="55">
        <f t="shared" si="111"/>
        <v>0</v>
      </c>
      <c r="F147" s="55">
        <f t="shared" si="111"/>
        <v>0</v>
      </c>
      <c r="G147" s="55">
        <f t="shared" si="111"/>
        <v>0</v>
      </c>
      <c r="H147" s="55">
        <f t="shared" si="111"/>
        <v>0</v>
      </c>
      <c r="I147" s="55">
        <f t="shared" si="111"/>
        <v>0</v>
      </c>
      <c r="J147" s="55">
        <f t="shared" si="111"/>
        <v>0</v>
      </c>
      <c r="K147" s="55">
        <f t="shared" si="111"/>
        <v>0</v>
      </c>
      <c r="L147" s="55">
        <f t="shared" si="111"/>
        <v>0</v>
      </c>
      <c r="M147" s="6"/>
    </row>
    <row r="148" spans="2:14" s="3" customFormat="1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4" s="3" customFormat="1" x14ac:dyDescent="0.25">
      <c r="B149" s="6" t="s">
        <v>68</v>
      </c>
      <c r="C149" s="55">
        <f>ROUND(C173+C125+C106+C153,0)</f>
        <v>0</v>
      </c>
      <c r="D149" s="55">
        <f t="shared" ref="D149:L149" si="112">ROUND(D173+D125+D106+D153,0)</f>
        <v>0</v>
      </c>
      <c r="E149" s="55">
        <f t="shared" si="112"/>
        <v>0</v>
      </c>
      <c r="F149" s="55">
        <f t="shared" si="112"/>
        <v>0</v>
      </c>
      <c r="G149" s="55">
        <f t="shared" si="112"/>
        <v>0</v>
      </c>
      <c r="H149" s="55">
        <f t="shared" si="112"/>
        <v>0</v>
      </c>
      <c r="I149" s="55">
        <f t="shared" si="112"/>
        <v>0</v>
      </c>
      <c r="J149" s="55">
        <f t="shared" si="112"/>
        <v>0</v>
      </c>
      <c r="K149" s="55">
        <f t="shared" si="112"/>
        <v>0</v>
      </c>
      <c r="L149" s="55">
        <f t="shared" si="112"/>
        <v>0</v>
      </c>
      <c r="M149" s="6"/>
    </row>
    <row r="150" spans="2:14" s="3" customFormat="1" x14ac:dyDescent="0.25">
      <c r="B150" s="6"/>
      <c r="C150" s="55">
        <f t="shared" ref="C150:L151" si="113">ROUND(C174+C126+C107+C154,0)</f>
        <v>0</v>
      </c>
      <c r="D150" s="55">
        <f t="shared" si="113"/>
        <v>0</v>
      </c>
      <c r="E150" s="55">
        <f t="shared" si="113"/>
        <v>0</v>
      </c>
      <c r="F150" s="55">
        <f t="shared" si="113"/>
        <v>0</v>
      </c>
      <c r="G150" s="55">
        <f t="shared" si="113"/>
        <v>0</v>
      </c>
      <c r="H150" s="55">
        <f t="shared" si="113"/>
        <v>0</v>
      </c>
      <c r="I150" s="55">
        <f t="shared" si="113"/>
        <v>0</v>
      </c>
      <c r="J150" s="55">
        <f t="shared" si="113"/>
        <v>0</v>
      </c>
      <c r="K150" s="55">
        <f t="shared" si="113"/>
        <v>0</v>
      </c>
      <c r="L150" s="55">
        <f t="shared" si="113"/>
        <v>0</v>
      </c>
      <c r="M150" s="6"/>
    </row>
    <row r="151" spans="2:14" s="3" customFormat="1" x14ac:dyDescent="0.25">
      <c r="B151" s="6"/>
      <c r="C151" s="55">
        <f t="shared" si="113"/>
        <v>0</v>
      </c>
      <c r="D151" s="55">
        <f t="shared" si="113"/>
        <v>0</v>
      </c>
      <c r="E151" s="55">
        <f t="shared" si="113"/>
        <v>0</v>
      </c>
      <c r="F151" s="55">
        <f t="shared" si="113"/>
        <v>0</v>
      </c>
      <c r="G151" s="55">
        <f t="shared" si="113"/>
        <v>0</v>
      </c>
      <c r="H151" s="55">
        <f t="shared" si="113"/>
        <v>0</v>
      </c>
      <c r="I151" s="55">
        <f t="shared" si="113"/>
        <v>0</v>
      </c>
      <c r="J151" s="55">
        <f t="shared" si="113"/>
        <v>0</v>
      </c>
      <c r="K151" s="55">
        <f t="shared" si="113"/>
        <v>0</v>
      </c>
      <c r="L151" s="55">
        <f t="shared" si="113"/>
        <v>0</v>
      </c>
      <c r="M151" s="6"/>
    </row>
    <row r="152" spans="2:14" s="3" customFormat="1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4" s="3" customFormat="1" x14ac:dyDescent="0.25">
      <c r="C153" s="53">
        <f>IF(C145&gt;=C129,C145,0)</f>
        <v>0</v>
      </c>
      <c r="D153" s="53">
        <f t="shared" ref="D153:L153" si="114">IF(D145&gt;=D129,D145,0)</f>
        <v>0</v>
      </c>
      <c r="E153" s="53">
        <f t="shared" si="114"/>
        <v>0</v>
      </c>
      <c r="F153" s="53">
        <f t="shared" si="114"/>
        <v>0</v>
      </c>
      <c r="G153" s="53">
        <f t="shared" si="114"/>
        <v>0</v>
      </c>
      <c r="H153" s="53">
        <f t="shared" si="114"/>
        <v>0</v>
      </c>
      <c r="I153" s="53">
        <f t="shared" si="114"/>
        <v>0</v>
      </c>
      <c r="J153" s="53">
        <f t="shared" si="114"/>
        <v>0</v>
      </c>
      <c r="K153" s="53">
        <f t="shared" si="114"/>
        <v>0</v>
      </c>
      <c r="L153" s="53">
        <f t="shared" si="114"/>
        <v>0</v>
      </c>
      <c r="M153" s="55">
        <f>SUM(C153:L153)</f>
        <v>0</v>
      </c>
      <c r="N153" s="56">
        <f>+N125-M153</f>
        <v>0</v>
      </c>
    </row>
    <row r="154" spans="2:14" s="3" customFormat="1" x14ac:dyDescent="0.25">
      <c r="B154" s="6"/>
      <c r="C154" s="53">
        <f t="shared" ref="C154:L155" si="115">IF(C146&gt;=C130,C146,0)</f>
        <v>0</v>
      </c>
      <c r="D154" s="53">
        <f t="shared" si="115"/>
        <v>0</v>
      </c>
      <c r="E154" s="53">
        <f t="shared" si="115"/>
        <v>0</v>
      </c>
      <c r="F154" s="53">
        <f t="shared" si="115"/>
        <v>0</v>
      </c>
      <c r="G154" s="53">
        <f t="shared" si="115"/>
        <v>0</v>
      </c>
      <c r="H154" s="53">
        <f t="shared" si="115"/>
        <v>0</v>
      </c>
      <c r="I154" s="53">
        <f t="shared" si="115"/>
        <v>0</v>
      </c>
      <c r="J154" s="53">
        <f t="shared" si="115"/>
        <v>0</v>
      </c>
      <c r="K154" s="53">
        <f t="shared" si="115"/>
        <v>0</v>
      </c>
      <c r="L154" s="53">
        <f t="shared" si="115"/>
        <v>0</v>
      </c>
      <c r="M154" s="55">
        <f t="shared" ref="M154:M155" si="116">SUM(C154:L154)</f>
        <v>0</v>
      </c>
      <c r="N154" s="56">
        <f t="shared" ref="N154:N155" si="117">+N126-M154</f>
        <v>0</v>
      </c>
    </row>
    <row r="155" spans="2:14" s="3" customFormat="1" x14ac:dyDescent="0.25">
      <c r="B155" s="6"/>
      <c r="C155" s="53">
        <f t="shared" si="115"/>
        <v>0</v>
      </c>
      <c r="D155" s="53">
        <f t="shared" si="115"/>
        <v>0</v>
      </c>
      <c r="E155" s="53">
        <f t="shared" si="115"/>
        <v>0</v>
      </c>
      <c r="F155" s="53">
        <f t="shared" si="115"/>
        <v>0</v>
      </c>
      <c r="G155" s="53">
        <f t="shared" si="115"/>
        <v>0</v>
      </c>
      <c r="H155" s="53">
        <f t="shared" si="115"/>
        <v>0</v>
      </c>
      <c r="I155" s="53">
        <f t="shared" si="115"/>
        <v>0</v>
      </c>
      <c r="J155" s="53">
        <f t="shared" si="115"/>
        <v>0</v>
      </c>
      <c r="K155" s="53">
        <f t="shared" si="115"/>
        <v>0</v>
      </c>
      <c r="L155" s="53">
        <f t="shared" si="115"/>
        <v>0</v>
      </c>
      <c r="M155" s="55">
        <f t="shared" si="116"/>
        <v>0</v>
      </c>
      <c r="N155" s="56">
        <f t="shared" si="117"/>
        <v>0</v>
      </c>
    </row>
    <row r="156" spans="2:14" s="3" customFormat="1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4" s="3" customFormat="1" x14ac:dyDescent="0.25">
      <c r="B157" s="6" t="s">
        <v>66</v>
      </c>
      <c r="C157" s="55">
        <f>+C129-C153</f>
        <v>0</v>
      </c>
      <c r="D157" s="55">
        <f t="shared" ref="D157:L157" si="118">+D129-D153</f>
        <v>0</v>
      </c>
      <c r="E157" s="55">
        <f t="shared" si="118"/>
        <v>49.080574038078112</v>
      </c>
      <c r="F157" s="55">
        <f t="shared" si="118"/>
        <v>229.09098909147099</v>
      </c>
      <c r="G157" s="55">
        <f t="shared" si="118"/>
        <v>451.82821349233541</v>
      </c>
      <c r="H157" s="55">
        <f t="shared" si="118"/>
        <v>575.64373830386887</v>
      </c>
      <c r="I157" s="55">
        <f t="shared" si="118"/>
        <v>732.84066228531583</v>
      </c>
      <c r="J157" s="55">
        <f t="shared" si="118"/>
        <v>863.10977644814955</v>
      </c>
      <c r="K157" s="55">
        <f t="shared" si="118"/>
        <v>1005.1114599259492</v>
      </c>
      <c r="L157" s="55">
        <f t="shared" si="118"/>
        <v>1093.294586414833</v>
      </c>
      <c r="M157" s="6"/>
    </row>
    <row r="158" spans="2:14" s="3" customFormat="1" x14ac:dyDescent="0.25">
      <c r="B158" s="6"/>
      <c r="C158" s="55">
        <f t="shared" ref="C158:L159" si="119">+C130-C154</f>
        <v>0</v>
      </c>
      <c r="D158" s="55">
        <f t="shared" si="119"/>
        <v>0</v>
      </c>
      <c r="E158" s="55">
        <f t="shared" si="119"/>
        <v>21.138595465222267</v>
      </c>
      <c r="F158" s="55">
        <f t="shared" si="119"/>
        <v>86.782703960893201</v>
      </c>
      <c r="G158" s="55">
        <f t="shared" si="119"/>
        <v>142.61662779415647</v>
      </c>
      <c r="H158" s="55">
        <f t="shared" si="119"/>
        <v>190.66072828165676</v>
      </c>
      <c r="I158" s="55">
        <f t="shared" si="119"/>
        <v>232.41936023919996</v>
      </c>
      <c r="J158" s="55">
        <f t="shared" si="119"/>
        <v>269.0351879302649</v>
      </c>
      <c r="K158" s="55">
        <f t="shared" si="119"/>
        <v>301.39136145872396</v>
      </c>
      <c r="L158" s="55">
        <f t="shared" si="119"/>
        <v>355.95543486988333</v>
      </c>
      <c r="M158" s="6"/>
    </row>
    <row r="159" spans="2:14" s="3" customFormat="1" x14ac:dyDescent="0.25">
      <c r="B159" s="6"/>
      <c r="C159" s="55">
        <f t="shared" si="119"/>
        <v>29.293985815132999</v>
      </c>
      <c r="D159" s="55">
        <f t="shared" si="119"/>
        <v>61.479963048439117</v>
      </c>
      <c r="E159" s="55">
        <f t="shared" si="119"/>
        <v>147.40434514476328</v>
      </c>
      <c r="F159" s="55">
        <f t="shared" si="119"/>
        <v>202.21103349807112</v>
      </c>
      <c r="G159" s="55">
        <f t="shared" si="119"/>
        <v>246.02215651226732</v>
      </c>
      <c r="H159" s="55">
        <f t="shared" si="119"/>
        <v>278.94210949627995</v>
      </c>
      <c r="I159" s="55">
        <f t="shared" si="119"/>
        <v>306.06071735578951</v>
      </c>
      <c r="J159" s="55">
        <f t="shared" si="119"/>
        <v>335.45573619680874</v>
      </c>
      <c r="K159" s="55">
        <f t="shared" si="119"/>
        <v>358.19485084885315</v>
      </c>
      <c r="L159" s="55">
        <f t="shared" si="119"/>
        <v>392.93510208359481</v>
      </c>
      <c r="M159" s="6"/>
    </row>
    <row r="160" spans="2:14" s="3" customFormat="1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 s="3" customFormat="1" x14ac:dyDescent="0.25">
      <c r="B161" s="6" t="s">
        <v>52</v>
      </c>
      <c r="C161" s="57" t="str">
        <f>IF(C157&gt;0,C73,"")</f>
        <v/>
      </c>
      <c r="D161" s="57" t="str">
        <f t="shared" ref="D161:L161" si="120">IF(D157&gt;0,D73,"")</f>
        <v/>
      </c>
      <c r="E161" s="57" t="str">
        <f t="shared" si="120"/>
        <v/>
      </c>
      <c r="F161" s="57" t="str">
        <f t="shared" si="120"/>
        <v/>
      </c>
      <c r="G161" s="57" t="str">
        <f t="shared" si="120"/>
        <v/>
      </c>
      <c r="H161" s="57" t="str">
        <f t="shared" si="120"/>
        <v/>
      </c>
      <c r="I161" s="57" t="str">
        <f t="shared" si="120"/>
        <v/>
      </c>
      <c r="J161" s="57" t="str">
        <f t="shared" si="120"/>
        <v/>
      </c>
      <c r="K161" s="57" t="str">
        <f t="shared" si="120"/>
        <v/>
      </c>
      <c r="L161" s="57" t="str">
        <f t="shared" si="120"/>
        <v/>
      </c>
      <c r="M161" s="58">
        <f>SUM(C161:L161)</f>
        <v>0</v>
      </c>
    </row>
    <row r="162" spans="2:13" s="3" customFormat="1" x14ac:dyDescent="0.25">
      <c r="B162" s="6"/>
      <c r="C162" s="57" t="str">
        <f>IF(C158&gt;0,C81,"")</f>
        <v/>
      </c>
      <c r="D162" s="57" t="str">
        <f t="shared" ref="D162:L162" si="121">IF(D158&gt;0,D81,"")</f>
        <v/>
      </c>
      <c r="E162" s="57" t="str">
        <f t="shared" si="121"/>
        <v/>
      </c>
      <c r="F162" s="57" t="str">
        <f t="shared" si="121"/>
        <v/>
      </c>
      <c r="G162" s="57" t="str">
        <f t="shared" si="121"/>
        <v/>
      </c>
      <c r="H162" s="57" t="str">
        <f t="shared" si="121"/>
        <v/>
      </c>
      <c r="I162" s="57" t="str">
        <f t="shared" si="121"/>
        <v/>
      </c>
      <c r="J162" s="57" t="str">
        <f t="shared" si="121"/>
        <v/>
      </c>
      <c r="K162" s="57" t="str">
        <f t="shared" si="121"/>
        <v/>
      </c>
      <c r="L162" s="57" t="str">
        <f t="shared" si="121"/>
        <v/>
      </c>
      <c r="M162" s="58">
        <f t="shared" ref="M162:M163" si="122">SUM(C162:L162)</f>
        <v>0</v>
      </c>
    </row>
    <row r="163" spans="2:13" s="3" customFormat="1" x14ac:dyDescent="0.25">
      <c r="B163" s="6"/>
      <c r="C163" s="57" t="str">
        <f>IF(C159&gt;0,C89,"")</f>
        <v/>
      </c>
      <c r="D163" s="57" t="str">
        <f t="shared" ref="D163:L163" si="123">IF(D159&gt;0,D89,"")</f>
        <v/>
      </c>
      <c r="E163" s="57" t="str">
        <f t="shared" si="123"/>
        <v/>
      </c>
      <c r="F163" s="57" t="str">
        <f t="shared" si="123"/>
        <v/>
      </c>
      <c r="G163" s="57" t="str">
        <f t="shared" si="123"/>
        <v/>
      </c>
      <c r="H163" s="57" t="str">
        <f t="shared" si="123"/>
        <v/>
      </c>
      <c r="I163" s="57" t="str">
        <f t="shared" si="123"/>
        <v/>
      </c>
      <c r="J163" s="57" t="str">
        <f t="shared" si="123"/>
        <v/>
      </c>
      <c r="K163" s="57" t="str">
        <f t="shared" si="123"/>
        <v/>
      </c>
      <c r="L163" s="57" t="str">
        <f t="shared" si="123"/>
        <v/>
      </c>
      <c r="M163" s="58">
        <f t="shared" si="122"/>
        <v>0</v>
      </c>
    </row>
    <row r="164" spans="2:13" s="3" customFormat="1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 s="3" customFormat="1" x14ac:dyDescent="0.25">
      <c r="B165" s="6"/>
      <c r="C165" s="51" t="str">
        <f>IFERROR(C161/$M161,"")</f>
        <v/>
      </c>
      <c r="D165" s="51" t="str">
        <f t="shared" ref="D165:L165" si="124">IFERROR(D161/$M161,"")</f>
        <v/>
      </c>
      <c r="E165" s="51" t="str">
        <f t="shared" si="124"/>
        <v/>
      </c>
      <c r="F165" s="51" t="str">
        <f t="shared" si="124"/>
        <v/>
      </c>
      <c r="G165" s="51" t="str">
        <f t="shared" si="124"/>
        <v/>
      </c>
      <c r="H165" s="51" t="str">
        <f t="shared" si="124"/>
        <v/>
      </c>
      <c r="I165" s="51" t="str">
        <f t="shared" si="124"/>
        <v/>
      </c>
      <c r="J165" s="51" t="str">
        <f t="shared" si="124"/>
        <v/>
      </c>
      <c r="K165" s="51" t="str">
        <f t="shared" si="124"/>
        <v/>
      </c>
      <c r="L165" s="51" t="str">
        <f t="shared" si="124"/>
        <v/>
      </c>
      <c r="M165" s="6"/>
    </row>
    <row r="166" spans="2:13" s="3" customFormat="1" x14ac:dyDescent="0.25">
      <c r="B166" s="6"/>
      <c r="C166" s="51" t="str">
        <f t="shared" ref="C166:L167" si="125">IFERROR(C162/$M162,"")</f>
        <v/>
      </c>
      <c r="D166" s="51" t="str">
        <f t="shared" si="125"/>
        <v/>
      </c>
      <c r="E166" s="51" t="str">
        <f t="shared" si="125"/>
        <v/>
      </c>
      <c r="F166" s="51" t="str">
        <f t="shared" si="125"/>
        <v/>
      </c>
      <c r="G166" s="51" t="str">
        <f t="shared" si="125"/>
        <v/>
      </c>
      <c r="H166" s="51" t="str">
        <f t="shared" si="125"/>
        <v/>
      </c>
      <c r="I166" s="51" t="str">
        <f t="shared" si="125"/>
        <v/>
      </c>
      <c r="J166" s="51" t="str">
        <f t="shared" si="125"/>
        <v/>
      </c>
      <c r="K166" s="51" t="str">
        <f t="shared" si="125"/>
        <v/>
      </c>
      <c r="L166" s="51" t="str">
        <f t="shared" si="125"/>
        <v/>
      </c>
      <c r="M166" s="6"/>
    </row>
    <row r="167" spans="2:13" s="3" customFormat="1" x14ac:dyDescent="0.25">
      <c r="B167" s="6"/>
      <c r="C167" s="51" t="str">
        <f t="shared" si="125"/>
        <v/>
      </c>
      <c r="D167" s="51" t="str">
        <f t="shared" si="125"/>
        <v/>
      </c>
      <c r="E167" s="51" t="str">
        <f t="shared" si="125"/>
        <v/>
      </c>
      <c r="F167" s="51" t="str">
        <f t="shared" si="125"/>
        <v/>
      </c>
      <c r="G167" s="51" t="str">
        <f t="shared" si="125"/>
        <v/>
      </c>
      <c r="H167" s="51" t="str">
        <f t="shared" si="125"/>
        <v/>
      </c>
      <c r="I167" s="51" t="str">
        <f t="shared" si="125"/>
        <v/>
      </c>
      <c r="J167" s="51" t="str">
        <f t="shared" si="125"/>
        <v/>
      </c>
      <c r="K167" s="51" t="str">
        <f t="shared" si="125"/>
        <v/>
      </c>
      <c r="L167" s="51" t="str">
        <f t="shared" si="125"/>
        <v/>
      </c>
      <c r="M167" s="6"/>
    </row>
    <row r="168" spans="2:13" s="3" customForma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 s="3" customFormat="1" x14ac:dyDescent="0.25">
      <c r="B169" s="6" t="s">
        <v>70</v>
      </c>
      <c r="C169" s="52">
        <f>IFERROR(C165*$N153,0)</f>
        <v>0</v>
      </c>
      <c r="D169" s="52">
        <f t="shared" ref="D169:L169" si="126">IFERROR(D165*$N153,0)</f>
        <v>0</v>
      </c>
      <c r="E169" s="52">
        <f t="shared" si="126"/>
        <v>0</v>
      </c>
      <c r="F169" s="52">
        <f t="shared" si="126"/>
        <v>0</v>
      </c>
      <c r="G169" s="52">
        <f t="shared" si="126"/>
        <v>0</v>
      </c>
      <c r="H169" s="52">
        <f t="shared" si="126"/>
        <v>0</v>
      </c>
      <c r="I169" s="52">
        <f t="shared" si="126"/>
        <v>0</v>
      </c>
      <c r="J169" s="52">
        <f t="shared" si="126"/>
        <v>0</v>
      </c>
      <c r="K169" s="52">
        <f t="shared" si="126"/>
        <v>0</v>
      </c>
      <c r="L169" s="52">
        <f t="shared" si="126"/>
        <v>0</v>
      </c>
      <c r="M169" s="6"/>
    </row>
    <row r="170" spans="2:13" s="3" customFormat="1" x14ac:dyDescent="0.25">
      <c r="B170" s="6"/>
      <c r="C170" s="52">
        <f t="shared" ref="C170:L171" si="127">IFERROR(C166*$N154,0)</f>
        <v>0</v>
      </c>
      <c r="D170" s="52">
        <f t="shared" si="127"/>
        <v>0</v>
      </c>
      <c r="E170" s="52">
        <f t="shared" si="127"/>
        <v>0</v>
      </c>
      <c r="F170" s="52">
        <f t="shared" si="127"/>
        <v>0</v>
      </c>
      <c r="G170" s="52">
        <f t="shared" si="127"/>
        <v>0</v>
      </c>
      <c r="H170" s="52">
        <f t="shared" si="127"/>
        <v>0</v>
      </c>
      <c r="I170" s="52">
        <f t="shared" si="127"/>
        <v>0</v>
      </c>
      <c r="J170" s="52">
        <f t="shared" si="127"/>
        <v>0</v>
      </c>
      <c r="K170" s="52">
        <f t="shared" si="127"/>
        <v>0</v>
      </c>
      <c r="L170" s="52">
        <f t="shared" si="127"/>
        <v>0</v>
      </c>
      <c r="M170" s="6"/>
    </row>
    <row r="171" spans="2:13" s="3" customFormat="1" x14ac:dyDescent="0.25">
      <c r="B171" s="6"/>
      <c r="C171" s="52">
        <f t="shared" si="127"/>
        <v>0</v>
      </c>
      <c r="D171" s="52">
        <f t="shared" si="127"/>
        <v>0</v>
      </c>
      <c r="E171" s="52">
        <f t="shared" si="127"/>
        <v>0</v>
      </c>
      <c r="F171" s="52">
        <f t="shared" si="127"/>
        <v>0</v>
      </c>
      <c r="G171" s="52">
        <f t="shared" si="127"/>
        <v>0</v>
      </c>
      <c r="H171" s="52">
        <f t="shared" si="127"/>
        <v>0</v>
      </c>
      <c r="I171" s="52">
        <f t="shared" si="127"/>
        <v>0</v>
      </c>
      <c r="J171" s="52">
        <f t="shared" si="127"/>
        <v>0</v>
      </c>
      <c r="K171" s="52">
        <f t="shared" si="127"/>
        <v>0</v>
      </c>
      <c r="L171" s="52">
        <f t="shared" si="127"/>
        <v>0</v>
      </c>
      <c r="M171" s="6"/>
    </row>
    <row r="172" spans="2:13" s="3" customForma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 s="3" customFormat="1" x14ac:dyDescent="0.25">
      <c r="B173" s="6"/>
      <c r="C173" s="52">
        <f>MIN(C169,C157)</f>
        <v>0</v>
      </c>
      <c r="D173" s="52">
        <f t="shared" ref="D173:L173" si="128">MIN(D169,D157)</f>
        <v>0</v>
      </c>
      <c r="E173" s="52">
        <f t="shared" si="128"/>
        <v>0</v>
      </c>
      <c r="F173" s="52">
        <f t="shared" si="128"/>
        <v>0</v>
      </c>
      <c r="G173" s="52">
        <f t="shared" si="128"/>
        <v>0</v>
      </c>
      <c r="H173" s="52">
        <f t="shared" si="128"/>
        <v>0</v>
      </c>
      <c r="I173" s="52">
        <f t="shared" si="128"/>
        <v>0</v>
      </c>
      <c r="J173" s="52">
        <f t="shared" si="128"/>
        <v>0</v>
      </c>
      <c r="K173" s="52">
        <f t="shared" si="128"/>
        <v>0</v>
      </c>
      <c r="L173" s="52">
        <f t="shared" si="128"/>
        <v>0</v>
      </c>
      <c r="M173" s="6"/>
    </row>
    <row r="174" spans="2:13" s="3" customFormat="1" x14ac:dyDescent="0.25">
      <c r="B174" s="6"/>
      <c r="C174" s="52">
        <f t="shared" ref="C174:L175" si="129">MIN(C170,C158)</f>
        <v>0</v>
      </c>
      <c r="D174" s="52">
        <f t="shared" si="129"/>
        <v>0</v>
      </c>
      <c r="E174" s="52">
        <f t="shared" si="129"/>
        <v>0</v>
      </c>
      <c r="F174" s="52">
        <f t="shared" si="129"/>
        <v>0</v>
      </c>
      <c r="G174" s="52">
        <f t="shared" si="129"/>
        <v>0</v>
      </c>
      <c r="H174" s="52">
        <f t="shared" si="129"/>
        <v>0</v>
      </c>
      <c r="I174" s="52">
        <f t="shared" si="129"/>
        <v>0</v>
      </c>
      <c r="J174" s="52">
        <f t="shared" si="129"/>
        <v>0</v>
      </c>
      <c r="K174" s="52">
        <f t="shared" si="129"/>
        <v>0</v>
      </c>
      <c r="L174" s="52">
        <f t="shared" si="129"/>
        <v>0</v>
      </c>
      <c r="M174" s="6"/>
    </row>
    <row r="175" spans="2:13" s="3" customFormat="1" x14ac:dyDescent="0.25">
      <c r="B175" s="6"/>
      <c r="C175" s="52">
        <f t="shared" si="129"/>
        <v>0</v>
      </c>
      <c r="D175" s="52">
        <f t="shared" si="129"/>
        <v>0</v>
      </c>
      <c r="E175" s="52">
        <f t="shared" si="129"/>
        <v>0</v>
      </c>
      <c r="F175" s="52">
        <f t="shared" si="129"/>
        <v>0</v>
      </c>
      <c r="G175" s="52">
        <f t="shared" si="129"/>
        <v>0</v>
      </c>
      <c r="H175" s="52">
        <f t="shared" si="129"/>
        <v>0</v>
      </c>
      <c r="I175" s="52">
        <f t="shared" si="129"/>
        <v>0</v>
      </c>
      <c r="J175" s="52">
        <f t="shared" si="129"/>
        <v>0</v>
      </c>
      <c r="K175" s="52">
        <f t="shared" si="129"/>
        <v>0</v>
      </c>
      <c r="L175" s="52">
        <f t="shared" si="129"/>
        <v>0</v>
      </c>
      <c r="M175" s="6"/>
    </row>
    <row r="176" spans="2:13" s="3" customForma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3" customFormat="1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 s="3" customFormat="1" x14ac:dyDescent="0.25">
      <c r="B178" s="7" t="s">
        <v>120</v>
      </c>
      <c r="C178" s="7" t="s">
        <v>121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 s="3" customFormat="1" x14ac:dyDescent="0.25">
      <c r="B179" s="77">
        <f>+M36</f>
        <v>0</v>
      </c>
      <c r="C179" s="52" t="str">
        <f>+C74</f>
        <v/>
      </c>
      <c r="D179" s="52" t="str">
        <f t="shared" ref="D179:L179" si="130">+D74</f>
        <v/>
      </c>
      <c r="E179" s="52" t="str">
        <f t="shared" si="130"/>
        <v/>
      </c>
      <c r="F179" s="52" t="str">
        <f t="shared" si="130"/>
        <v/>
      </c>
      <c r="G179" s="52" t="str">
        <f t="shared" si="130"/>
        <v/>
      </c>
      <c r="H179" s="52" t="str">
        <f t="shared" si="130"/>
        <v/>
      </c>
      <c r="I179" s="52" t="str">
        <f t="shared" si="130"/>
        <v/>
      </c>
      <c r="J179" s="52" t="str">
        <f t="shared" si="130"/>
        <v/>
      </c>
      <c r="K179" s="52" t="str">
        <f t="shared" si="130"/>
        <v/>
      </c>
      <c r="L179" s="52" t="str">
        <f t="shared" si="130"/>
        <v/>
      </c>
      <c r="M179" s="52">
        <f>SUM(C179:L179)</f>
        <v>0</v>
      </c>
    </row>
    <row r="180" spans="2:13" s="3" customFormat="1" x14ac:dyDescent="0.25">
      <c r="B180" s="77">
        <f t="shared" ref="B180:B181" si="131">+M37</f>
        <v>0</v>
      </c>
      <c r="C180" s="52" t="str">
        <f>+C82</f>
        <v/>
      </c>
      <c r="D180" s="52" t="str">
        <f t="shared" ref="D180:L180" si="132">+D82</f>
        <v/>
      </c>
      <c r="E180" s="52" t="str">
        <f t="shared" si="132"/>
        <v/>
      </c>
      <c r="F180" s="52" t="str">
        <f t="shared" si="132"/>
        <v/>
      </c>
      <c r="G180" s="52" t="str">
        <f t="shared" si="132"/>
        <v/>
      </c>
      <c r="H180" s="52" t="str">
        <f t="shared" si="132"/>
        <v/>
      </c>
      <c r="I180" s="52" t="str">
        <f t="shared" si="132"/>
        <v/>
      </c>
      <c r="J180" s="52" t="str">
        <f t="shared" si="132"/>
        <v/>
      </c>
      <c r="K180" s="52" t="str">
        <f t="shared" si="132"/>
        <v/>
      </c>
      <c r="L180" s="52" t="str">
        <f t="shared" si="132"/>
        <v/>
      </c>
      <c r="M180" s="52">
        <f t="shared" ref="M180:M181" si="133">SUM(C180:L180)</f>
        <v>0</v>
      </c>
    </row>
    <row r="181" spans="2:13" s="3" customFormat="1" x14ac:dyDescent="0.25">
      <c r="B181" s="77">
        <f t="shared" si="131"/>
        <v>0</v>
      </c>
      <c r="C181" s="52" t="str">
        <f>+C90</f>
        <v/>
      </c>
      <c r="D181" s="52" t="str">
        <f t="shared" ref="D181:L181" si="134">+D90</f>
        <v/>
      </c>
      <c r="E181" s="52" t="str">
        <f t="shared" si="134"/>
        <v/>
      </c>
      <c r="F181" s="52" t="str">
        <f t="shared" si="134"/>
        <v/>
      </c>
      <c r="G181" s="52" t="str">
        <f t="shared" si="134"/>
        <v/>
      </c>
      <c r="H181" s="52" t="str">
        <f t="shared" si="134"/>
        <v/>
      </c>
      <c r="I181" s="52" t="str">
        <f t="shared" si="134"/>
        <v/>
      </c>
      <c r="J181" s="52" t="str">
        <f t="shared" si="134"/>
        <v/>
      </c>
      <c r="K181" s="52" t="str">
        <f t="shared" si="134"/>
        <v/>
      </c>
      <c r="L181" s="52" t="str">
        <f t="shared" si="134"/>
        <v/>
      </c>
      <c r="M181" s="52">
        <f t="shared" si="133"/>
        <v>0</v>
      </c>
    </row>
    <row r="182" spans="2:13" s="3" customFormat="1" x14ac:dyDescent="0.25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 s="3" customFormat="1" x14ac:dyDescent="0.25">
      <c r="B183" s="7" t="s">
        <v>122</v>
      </c>
      <c r="C183" s="53">
        <f>+IFERROR(C179*$B179,0)</f>
        <v>0</v>
      </c>
      <c r="D183" s="53">
        <f t="shared" ref="D183:L183" si="135">+IFERROR(D179*$B179,0)</f>
        <v>0</v>
      </c>
      <c r="E183" s="53">
        <f t="shared" si="135"/>
        <v>0</v>
      </c>
      <c r="F183" s="53">
        <f t="shared" si="135"/>
        <v>0</v>
      </c>
      <c r="G183" s="53">
        <f t="shared" si="135"/>
        <v>0</v>
      </c>
      <c r="H183" s="53">
        <f t="shared" si="135"/>
        <v>0</v>
      </c>
      <c r="I183" s="53">
        <f t="shared" si="135"/>
        <v>0</v>
      </c>
      <c r="J183" s="53">
        <f t="shared" si="135"/>
        <v>0</v>
      </c>
      <c r="K183" s="53">
        <f t="shared" si="135"/>
        <v>0</v>
      </c>
      <c r="L183" s="53">
        <f t="shared" si="135"/>
        <v>0</v>
      </c>
      <c r="M183" s="55">
        <f>SUM(C183:L183)</f>
        <v>0</v>
      </c>
    </row>
    <row r="184" spans="2:13" s="3" customFormat="1" x14ac:dyDescent="0.25">
      <c r="B184" s="6"/>
      <c r="C184" s="53">
        <f t="shared" ref="C184:L185" si="136">+IFERROR(C180*$B180,0)</f>
        <v>0</v>
      </c>
      <c r="D184" s="53">
        <f t="shared" si="136"/>
        <v>0</v>
      </c>
      <c r="E184" s="53">
        <f t="shared" si="136"/>
        <v>0</v>
      </c>
      <c r="F184" s="53">
        <f t="shared" si="136"/>
        <v>0</v>
      </c>
      <c r="G184" s="53">
        <f t="shared" si="136"/>
        <v>0</v>
      </c>
      <c r="H184" s="53">
        <f t="shared" si="136"/>
        <v>0</v>
      </c>
      <c r="I184" s="53">
        <f t="shared" si="136"/>
        <v>0</v>
      </c>
      <c r="J184" s="53">
        <f t="shared" si="136"/>
        <v>0</v>
      </c>
      <c r="K184" s="53">
        <f t="shared" si="136"/>
        <v>0</v>
      </c>
      <c r="L184" s="53">
        <f t="shared" si="136"/>
        <v>0</v>
      </c>
      <c r="M184" s="55">
        <f t="shared" ref="M184:M185" si="137">SUM(C184:L184)</f>
        <v>0</v>
      </c>
    </row>
    <row r="185" spans="2:13" s="3" customFormat="1" x14ac:dyDescent="0.25">
      <c r="B185" s="6"/>
      <c r="C185" s="53">
        <f t="shared" si="136"/>
        <v>0</v>
      </c>
      <c r="D185" s="53">
        <f t="shared" si="136"/>
        <v>0</v>
      </c>
      <c r="E185" s="53">
        <f t="shared" si="136"/>
        <v>0</v>
      </c>
      <c r="F185" s="53">
        <f t="shared" si="136"/>
        <v>0</v>
      </c>
      <c r="G185" s="53">
        <f t="shared" si="136"/>
        <v>0</v>
      </c>
      <c r="H185" s="53">
        <f t="shared" si="136"/>
        <v>0</v>
      </c>
      <c r="I185" s="53">
        <f t="shared" si="136"/>
        <v>0</v>
      </c>
      <c r="J185" s="53">
        <f t="shared" si="136"/>
        <v>0</v>
      </c>
      <c r="K185" s="53">
        <f t="shared" si="136"/>
        <v>0</v>
      </c>
      <c r="L185" s="53">
        <f t="shared" si="136"/>
        <v>0</v>
      </c>
      <c r="M185" s="55">
        <f t="shared" si="137"/>
        <v>0</v>
      </c>
    </row>
    <row r="186" spans="2:13" s="3" customFormat="1" x14ac:dyDescent="0.25">
      <c r="B186" s="7" t="s">
        <v>124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 s="3" customFormat="1" x14ac:dyDescent="0.25">
      <c r="B187" s="53">
        <f>+B179-M187</f>
        <v>0</v>
      </c>
      <c r="C187" s="55">
        <f>MIN(C183,C16)</f>
        <v>0</v>
      </c>
      <c r="D187" s="55">
        <f t="shared" ref="D187:L187" si="138">MIN(D183,D16)</f>
        <v>0</v>
      </c>
      <c r="E187" s="55">
        <f t="shared" si="138"/>
        <v>0</v>
      </c>
      <c r="F187" s="55">
        <f t="shared" si="138"/>
        <v>0</v>
      </c>
      <c r="G187" s="55">
        <f t="shared" si="138"/>
        <v>0</v>
      </c>
      <c r="H187" s="55">
        <f t="shared" si="138"/>
        <v>0</v>
      </c>
      <c r="I187" s="55">
        <f t="shared" si="138"/>
        <v>0</v>
      </c>
      <c r="J187" s="55">
        <f t="shared" si="138"/>
        <v>0</v>
      </c>
      <c r="K187" s="55">
        <f t="shared" si="138"/>
        <v>0</v>
      </c>
      <c r="L187" s="55">
        <f t="shared" si="138"/>
        <v>0</v>
      </c>
      <c r="M187" s="55">
        <f>SUM(C187:L187)</f>
        <v>0</v>
      </c>
    </row>
    <row r="188" spans="2:13" s="3" customFormat="1" x14ac:dyDescent="0.25">
      <c r="B188" s="53">
        <f t="shared" ref="B188:B189" si="139">+B180-M188</f>
        <v>0</v>
      </c>
      <c r="C188" s="55">
        <f t="shared" ref="C188:L189" si="140">MIN(C184,C17)</f>
        <v>0</v>
      </c>
      <c r="D188" s="55">
        <f t="shared" si="140"/>
        <v>0</v>
      </c>
      <c r="E188" s="55">
        <f t="shared" si="140"/>
        <v>0</v>
      </c>
      <c r="F188" s="55">
        <f t="shared" si="140"/>
        <v>0</v>
      </c>
      <c r="G188" s="55">
        <f t="shared" si="140"/>
        <v>0</v>
      </c>
      <c r="H188" s="55">
        <f t="shared" si="140"/>
        <v>0</v>
      </c>
      <c r="I188" s="55">
        <f t="shared" si="140"/>
        <v>0</v>
      </c>
      <c r="J188" s="55">
        <f t="shared" si="140"/>
        <v>0</v>
      </c>
      <c r="K188" s="55">
        <f t="shared" si="140"/>
        <v>0</v>
      </c>
      <c r="L188" s="55">
        <f t="shared" si="140"/>
        <v>0</v>
      </c>
      <c r="M188" s="55">
        <f t="shared" ref="M188:M189" si="141">SUM(C188:L188)</f>
        <v>0</v>
      </c>
    </row>
    <row r="189" spans="2:13" s="3" customFormat="1" x14ac:dyDescent="0.25">
      <c r="B189" s="53">
        <f t="shared" si="139"/>
        <v>0</v>
      </c>
      <c r="C189" s="55">
        <f t="shared" si="140"/>
        <v>0</v>
      </c>
      <c r="D189" s="55">
        <f t="shared" si="140"/>
        <v>0</v>
      </c>
      <c r="E189" s="55">
        <f t="shared" si="140"/>
        <v>0</v>
      </c>
      <c r="F189" s="55">
        <f t="shared" si="140"/>
        <v>0</v>
      </c>
      <c r="G189" s="55">
        <f t="shared" si="140"/>
        <v>0</v>
      </c>
      <c r="H189" s="55">
        <f t="shared" si="140"/>
        <v>0</v>
      </c>
      <c r="I189" s="55">
        <f t="shared" si="140"/>
        <v>0</v>
      </c>
      <c r="J189" s="55">
        <f t="shared" si="140"/>
        <v>0</v>
      </c>
      <c r="K189" s="55">
        <f t="shared" si="140"/>
        <v>0</v>
      </c>
      <c r="L189" s="55">
        <f t="shared" si="140"/>
        <v>0</v>
      </c>
      <c r="M189" s="55">
        <f t="shared" si="141"/>
        <v>0</v>
      </c>
    </row>
    <row r="190" spans="2:13" s="3" customFormat="1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 s="3" customFormat="1" x14ac:dyDescent="0.25">
      <c r="B191" s="7" t="s">
        <v>123</v>
      </c>
      <c r="C191" s="55">
        <f>+C16-C187</f>
        <v>0</v>
      </c>
      <c r="D191" s="55">
        <f t="shared" ref="D191:L191" si="142">+D16-D187</f>
        <v>0</v>
      </c>
      <c r="E191" s="55">
        <f t="shared" si="142"/>
        <v>49.080574038078112</v>
      </c>
      <c r="F191" s="55">
        <f t="shared" si="142"/>
        <v>229.09098909147099</v>
      </c>
      <c r="G191" s="55">
        <f t="shared" si="142"/>
        <v>451.82821349233541</v>
      </c>
      <c r="H191" s="55">
        <f t="shared" si="142"/>
        <v>575.64373830386887</v>
      </c>
      <c r="I191" s="55">
        <f t="shared" si="142"/>
        <v>732.84066228531583</v>
      </c>
      <c r="J191" s="55">
        <f t="shared" si="142"/>
        <v>863.10977644814955</v>
      </c>
      <c r="K191" s="55">
        <f t="shared" si="142"/>
        <v>1005.1114599259492</v>
      </c>
      <c r="L191" s="55">
        <f t="shared" si="142"/>
        <v>1093.294586414833</v>
      </c>
      <c r="M191" s="55">
        <f>SUM(C191:L191)</f>
        <v>5000.0000000000009</v>
      </c>
    </row>
    <row r="192" spans="2:13" s="3" customFormat="1" x14ac:dyDescent="0.25">
      <c r="B192" s="6"/>
      <c r="C192" s="55">
        <f t="shared" ref="C192:L193" si="143">+C17-C188</f>
        <v>0</v>
      </c>
      <c r="D192" s="55">
        <f t="shared" si="143"/>
        <v>0</v>
      </c>
      <c r="E192" s="55">
        <f t="shared" si="143"/>
        <v>21.138595465222267</v>
      </c>
      <c r="F192" s="55">
        <f t="shared" si="143"/>
        <v>86.782703960893201</v>
      </c>
      <c r="G192" s="55">
        <f t="shared" si="143"/>
        <v>142.61662779415647</v>
      </c>
      <c r="H192" s="55">
        <f t="shared" si="143"/>
        <v>190.66072828165676</v>
      </c>
      <c r="I192" s="55">
        <f t="shared" si="143"/>
        <v>232.41936023919996</v>
      </c>
      <c r="J192" s="55">
        <f t="shared" si="143"/>
        <v>269.0351879302649</v>
      </c>
      <c r="K192" s="55">
        <f t="shared" si="143"/>
        <v>301.39136145872396</v>
      </c>
      <c r="L192" s="55">
        <f t="shared" si="143"/>
        <v>355.95543486988333</v>
      </c>
      <c r="M192" s="55">
        <f t="shared" ref="M192:M193" si="144">SUM(C192:L192)</f>
        <v>1600.0000000000009</v>
      </c>
    </row>
    <row r="193" spans="2:13" s="3" customFormat="1" x14ac:dyDescent="0.25">
      <c r="B193" s="6"/>
      <c r="C193" s="55">
        <f t="shared" si="143"/>
        <v>29.293985815132999</v>
      </c>
      <c r="D193" s="55">
        <f t="shared" si="143"/>
        <v>61.479963048439117</v>
      </c>
      <c r="E193" s="55">
        <f t="shared" si="143"/>
        <v>147.40434514476328</v>
      </c>
      <c r="F193" s="55">
        <f t="shared" si="143"/>
        <v>202.21103349807112</v>
      </c>
      <c r="G193" s="55">
        <f t="shared" si="143"/>
        <v>246.02215651226732</v>
      </c>
      <c r="H193" s="55">
        <f t="shared" si="143"/>
        <v>278.94210949627995</v>
      </c>
      <c r="I193" s="55">
        <f t="shared" si="143"/>
        <v>306.06071735578951</v>
      </c>
      <c r="J193" s="55">
        <f t="shared" si="143"/>
        <v>335.45573619680874</v>
      </c>
      <c r="K193" s="55">
        <f t="shared" si="143"/>
        <v>358.19485084885315</v>
      </c>
      <c r="L193" s="55">
        <f t="shared" si="143"/>
        <v>392.93510208359481</v>
      </c>
      <c r="M193" s="55">
        <f t="shared" si="144"/>
        <v>2358</v>
      </c>
    </row>
    <row r="194" spans="2:13" s="3" customFormat="1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 s="3" customFormat="1" x14ac:dyDescent="0.25">
      <c r="B195" s="7" t="s">
        <v>125</v>
      </c>
      <c r="C195" s="51" t="str">
        <f>IF(C191&gt;0,C179,"")</f>
        <v/>
      </c>
      <c r="D195" s="51" t="str">
        <f t="shared" ref="D195:L195" si="145">IF(D191&gt;0,D179,"")</f>
        <v/>
      </c>
      <c r="E195" s="51" t="str">
        <f t="shared" si="145"/>
        <v/>
      </c>
      <c r="F195" s="51" t="str">
        <f t="shared" si="145"/>
        <v/>
      </c>
      <c r="G195" s="51" t="str">
        <f t="shared" si="145"/>
        <v/>
      </c>
      <c r="H195" s="51" t="str">
        <f t="shared" si="145"/>
        <v/>
      </c>
      <c r="I195" s="51" t="str">
        <f t="shared" si="145"/>
        <v/>
      </c>
      <c r="J195" s="51" t="str">
        <f t="shared" si="145"/>
        <v/>
      </c>
      <c r="K195" s="51" t="str">
        <f t="shared" si="145"/>
        <v/>
      </c>
      <c r="L195" s="51" t="str">
        <f t="shared" si="145"/>
        <v/>
      </c>
      <c r="M195" s="51">
        <f>SUM(C195:L195)</f>
        <v>0</v>
      </c>
    </row>
    <row r="196" spans="2:13" s="3" customFormat="1" x14ac:dyDescent="0.25">
      <c r="B196" s="6"/>
      <c r="C196" s="51" t="str">
        <f t="shared" ref="C196:L197" si="146">IF(C192&gt;0,C180,"")</f>
        <v/>
      </c>
      <c r="D196" s="51" t="str">
        <f t="shared" si="146"/>
        <v/>
      </c>
      <c r="E196" s="51" t="str">
        <f t="shared" si="146"/>
        <v/>
      </c>
      <c r="F196" s="51" t="str">
        <f t="shared" si="146"/>
        <v/>
      </c>
      <c r="G196" s="51" t="str">
        <f t="shared" si="146"/>
        <v/>
      </c>
      <c r="H196" s="51" t="str">
        <f t="shared" si="146"/>
        <v/>
      </c>
      <c r="I196" s="51" t="str">
        <f t="shared" si="146"/>
        <v/>
      </c>
      <c r="J196" s="51" t="str">
        <f t="shared" si="146"/>
        <v/>
      </c>
      <c r="K196" s="51" t="str">
        <f t="shared" si="146"/>
        <v/>
      </c>
      <c r="L196" s="51" t="str">
        <f t="shared" si="146"/>
        <v/>
      </c>
      <c r="M196" s="51">
        <f t="shared" ref="M196:M197" si="147">SUM(C196:L196)</f>
        <v>0</v>
      </c>
    </row>
    <row r="197" spans="2:13" s="3" customFormat="1" x14ac:dyDescent="0.25">
      <c r="B197" s="6"/>
      <c r="C197" s="51" t="str">
        <f t="shared" si="146"/>
        <v/>
      </c>
      <c r="D197" s="51" t="str">
        <f t="shared" si="146"/>
        <v/>
      </c>
      <c r="E197" s="51" t="str">
        <f t="shared" si="146"/>
        <v/>
      </c>
      <c r="F197" s="51" t="str">
        <f t="shared" si="146"/>
        <v/>
      </c>
      <c r="G197" s="51" t="str">
        <f t="shared" si="146"/>
        <v/>
      </c>
      <c r="H197" s="51" t="str">
        <f t="shared" si="146"/>
        <v/>
      </c>
      <c r="I197" s="51" t="str">
        <f t="shared" si="146"/>
        <v/>
      </c>
      <c r="J197" s="51" t="str">
        <f t="shared" si="146"/>
        <v/>
      </c>
      <c r="K197" s="51" t="str">
        <f t="shared" si="146"/>
        <v/>
      </c>
      <c r="L197" s="51" t="str">
        <f t="shared" si="146"/>
        <v/>
      </c>
      <c r="M197" s="51">
        <f t="shared" si="147"/>
        <v>0</v>
      </c>
    </row>
    <row r="198" spans="2:13" s="3" customFormat="1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 s="3" customFormat="1" x14ac:dyDescent="0.25">
      <c r="B199" s="7" t="s">
        <v>127</v>
      </c>
      <c r="C199" s="52" t="str">
        <f>IFERROR(C195/$M195,"")</f>
        <v/>
      </c>
      <c r="D199" s="52" t="str">
        <f t="shared" ref="D199:L199" si="148">IFERROR(D195/$M195,"")</f>
        <v/>
      </c>
      <c r="E199" s="52" t="str">
        <f t="shared" si="148"/>
        <v/>
      </c>
      <c r="F199" s="52" t="str">
        <f t="shared" si="148"/>
        <v/>
      </c>
      <c r="G199" s="52" t="str">
        <f t="shared" si="148"/>
        <v/>
      </c>
      <c r="H199" s="52" t="str">
        <f t="shared" si="148"/>
        <v/>
      </c>
      <c r="I199" s="52" t="str">
        <f t="shared" si="148"/>
        <v/>
      </c>
      <c r="J199" s="52" t="str">
        <f t="shared" si="148"/>
        <v/>
      </c>
      <c r="K199" s="52" t="str">
        <f t="shared" si="148"/>
        <v/>
      </c>
      <c r="L199" s="52" t="str">
        <f t="shared" si="148"/>
        <v/>
      </c>
      <c r="M199" s="51">
        <f>SUM(C199:L199)</f>
        <v>0</v>
      </c>
    </row>
    <row r="200" spans="2:13" s="3" customFormat="1" x14ac:dyDescent="0.25">
      <c r="B200" s="6"/>
      <c r="C200" s="52" t="str">
        <f t="shared" ref="C200:L201" si="149">IFERROR(C196/$M196,"")</f>
        <v/>
      </c>
      <c r="D200" s="52" t="str">
        <f t="shared" si="149"/>
        <v/>
      </c>
      <c r="E200" s="52" t="str">
        <f t="shared" si="149"/>
        <v/>
      </c>
      <c r="F200" s="52" t="str">
        <f t="shared" si="149"/>
        <v/>
      </c>
      <c r="G200" s="52" t="str">
        <f t="shared" si="149"/>
        <v/>
      </c>
      <c r="H200" s="52" t="str">
        <f t="shared" si="149"/>
        <v/>
      </c>
      <c r="I200" s="52" t="str">
        <f t="shared" si="149"/>
        <v/>
      </c>
      <c r="J200" s="52" t="str">
        <f t="shared" si="149"/>
        <v/>
      </c>
      <c r="K200" s="52" t="str">
        <f t="shared" si="149"/>
        <v/>
      </c>
      <c r="L200" s="52" t="str">
        <f t="shared" si="149"/>
        <v/>
      </c>
      <c r="M200" s="51">
        <f t="shared" ref="M200:M201" si="150">SUM(C200:L200)</f>
        <v>0</v>
      </c>
    </row>
    <row r="201" spans="2:13" s="3" customFormat="1" x14ac:dyDescent="0.25">
      <c r="B201" s="6"/>
      <c r="C201" s="52" t="str">
        <f t="shared" si="149"/>
        <v/>
      </c>
      <c r="D201" s="52" t="str">
        <f t="shared" si="149"/>
        <v/>
      </c>
      <c r="E201" s="52" t="str">
        <f t="shared" si="149"/>
        <v/>
      </c>
      <c r="F201" s="52" t="str">
        <f t="shared" si="149"/>
        <v/>
      </c>
      <c r="G201" s="52" t="str">
        <f t="shared" si="149"/>
        <v/>
      </c>
      <c r="H201" s="52" t="str">
        <f t="shared" si="149"/>
        <v/>
      </c>
      <c r="I201" s="52" t="str">
        <f t="shared" si="149"/>
        <v/>
      </c>
      <c r="J201" s="52" t="str">
        <f t="shared" si="149"/>
        <v/>
      </c>
      <c r="K201" s="52" t="str">
        <f t="shared" si="149"/>
        <v/>
      </c>
      <c r="L201" s="52" t="str">
        <f t="shared" si="149"/>
        <v/>
      </c>
      <c r="M201" s="51">
        <f t="shared" si="150"/>
        <v>0</v>
      </c>
    </row>
    <row r="202" spans="2:13" s="3" customFormat="1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 s="3" customFormat="1" x14ac:dyDescent="0.25">
      <c r="B203" s="78" t="s">
        <v>128</v>
      </c>
      <c r="C203" s="53" t="str">
        <f>IFERROR(C199*$B187,"")</f>
        <v/>
      </c>
      <c r="D203" s="53" t="str">
        <f t="shared" ref="D203:L205" si="151">IFERROR(D199*$B187,"")</f>
        <v/>
      </c>
      <c r="E203" s="53" t="str">
        <f t="shared" si="151"/>
        <v/>
      </c>
      <c r="F203" s="53" t="str">
        <f t="shared" si="151"/>
        <v/>
      </c>
      <c r="G203" s="53" t="str">
        <f t="shared" si="151"/>
        <v/>
      </c>
      <c r="H203" s="53" t="str">
        <f t="shared" si="151"/>
        <v/>
      </c>
      <c r="I203" s="53" t="str">
        <f t="shared" si="151"/>
        <v/>
      </c>
      <c r="J203" s="53" t="str">
        <f t="shared" si="151"/>
        <v/>
      </c>
      <c r="K203" s="53" t="str">
        <f t="shared" si="151"/>
        <v/>
      </c>
      <c r="L203" s="53" t="str">
        <f t="shared" si="151"/>
        <v/>
      </c>
      <c r="M203" s="79">
        <f>SUM(C203:L203)</f>
        <v>0</v>
      </c>
    </row>
    <row r="204" spans="2:13" s="3" customFormat="1" x14ac:dyDescent="0.25">
      <c r="B204" s="80"/>
      <c r="C204" s="53" t="str">
        <f t="shared" ref="C204:K205" si="152">IFERROR(C200*$B188,"")</f>
        <v/>
      </c>
      <c r="D204" s="53" t="str">
        <f t="shared" si="152"/>
        <v/>
      </c>
      <c r="E204" s="53" t="str">
        <f t="shared" si="152"/>
        <v/>
      </c>
      <c r="F204" s="53" t="str">
        <f t="shared" si="152"/>
        <v/>
      </c>
      <c r="G204" s="53" t="str">
        <f t="shared" si="152"/>
        <v/>
      </c>
      <c r="H204" s="53" t="str">
        <f t="shared" si="152"/>
        <v/>
      </c>
      <c r="I204" s="53" t="str">
        <f t="shared" si="152"/>
        <v/>
      </c>
      <c r="J204" s="53" t="str">
        <f t="shared" si="152"/>
        <v/>
      </c>
      <c r="K204" s="53" t="str">
        <f t="shared" si="152"/>
        <v/>
      </c>
      <c r="L204" s="53" t="str">
        <f t="shared" si="151"/>
        <v/>
      </c>
      <c r="M204" s="79">
        <f t="shared" ref="M204:M205" si="153">SUM(C204:L204)</f>
        <v>0</v>
      </c>
    </row>
    <row r="205" spans="2:13" s="3" customFormat="1" x14ac:dyDescent="0.25">
      <c r="B205" s="80"/>
      <c r="C205" s="53" t="str">
        <f t="shared" si="152"/>
        <v/>
      </c>
      <c r="D205" s="53" t="str">
        <f t="shared" si="152"/>
        <v/>
      </c>
      <c r="E205" s="53" t="str">
        <f t="shared" si="152"/>
        <v/>
      </c>
      <c r="F205" s="53" t="str">
        <f t="shared" si="152"/>
        <v/>
      </c>
      <c r="G205" s="53" t="str">
        <f t="shared" si="152"/>
        <v/>
      </c>
      <c r="H205" s="53" t="str">
        <f t="shared" si="152"/>
        <v/>
      </c>
      <c r="I205" s="53" t="str">
        <f t="shared" si="152"/>
        <v/>
      </c>
      <c r="J205" s="53" t="str">
        <f t="shared" si="152"/>
        <v/>
      </c>
      <c r="K205" s="53" t="str">
        <f t="shared" si="152"/>
        <v/>
      </c>
      <c r="L205" s="53" t="str">
        <f t="shared" si="151"/>
        <v/>
      </c>
      <c r="M205" s="79">
        <f t="shared" si="153"/>
        <v>0</v>
      </c>
    </row>
    <row r="206" spans="2:13" s="3" customFormat="1" x14ac:dyDescent="0.25">
      <c r="B206" s="7" t="s">
        <v>126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 s="3" customFormat="1" x14ac:dyDescent="0.25">
      <c r="B207" s="81">
        <f>+B187-M207</f>
        <v>-5000.0000000000009</v>
      </c>
      <c r="C207" s="55">
        <f>MIN(C203,C191)</f>
        <v>0</v>
      </c>
      <c r="D207" s="55">
        <f t="shared" ref="D207:L207" si="154">MIN(D203,D191)</f>
        <v>0</v>
      </c>
      <c r="E207" s="55">
        <f t="shared" si="154"/>
        <v>49.080574038078112</v>
      </c>
      <c r="F207" s="55">
        <f t="shared" si="154"/>
        <v>229.09098909147099</v>
      </c>
      <c r="G207" s="55">
        <f t="shared" si="154"/>
        <v>451.82821349233541</v>
      </c>
      <c r="H207" s="55">
        <f t="shared" si="154"/>
        <v>575.64373830386887</v>
      </c>
      <c r="I207" s="55">
        <f t="shared" si="154"/>
        <v>732.84066228531583</v>
      </c>
      <c r="J207" s="55">
        <f t="shared" si="154"/>
        <v>863.10977644814955</v>
      </c>
      <c r="K207" s="55">
        <f t="shared" si="154"/>
        <v>1005.1114599259492</v>
      </c>
      <c r="L207" s="55">
        <f t="shared" si="154"/>
        <v>1093.294586414833</v>
      </c>
      <c r="M207" s="79">
        <f>SUM(C207:L207)</f>
        <v>5000.0000000000009</v>
      </c>
    </row>
    <row r="208" spans="2:13" s="3" customFormat="1" x14ac:dyDescent="0.25">
      <c r="B208" s="81">
        <f t="shared" ref="B208:B209" si="155">+B188-M208</f>
        <v>-1600.0000000000009</v>
      </c>
      <c r="C208" s="55">
        <f t="shared" ref="C208:L209" si="156">MIN(C204,C192)</f>
        <v>0</v>
      </c>
      <c r="D208" s="55">
        <f t="shared" si="156"/>
        <v>0</v>
      </c>
      <c r="E208" s="55">
        <f t="shared" si="156"/>
        <v>21.138595465222267</v>
      </c>
      <c r="F208" s="55">
        <f t="shared" si="156"/>
        <v>86.782703960893201</v>
      </c>
      <c r="G208" s="55">
        <f t="shared" si="156"/>
        <v>142.61662779415647</v>
      </c>
      <c r="H208" s="55">
        <f t="shared" si="156"/>
        <v>190.66072828165676</v>
      </c>
      <c r="I208" s="55">
        <f t="shared" si="156"/>
        <v>232.41936023919996</v>
      </c>
      <c r="J208" s="55">
        <f t="shared" si="156"/>
        <v>269.0351879302649</v>
      </c>
      <c r="K208" s="55">
        <f t="shared" si="156"/>
        <v>301.39136145872396</v>
      </c>
      <c r="L208" s="55">
        <f t="shared" si="156"/>
        <v>355.95543486988333</v>
      </c>
      <c r="M208" s="79">
        <f t="shared" ref="M208:M209" si="157">SUM(C208:L208)</f>
        <v>1600.0000000000009</v>
      </c>
    </row>
    <row r="209" spans="2:13" s="3" customFormat="1" x14ac:dyDescent="0.25">
      <c r="B209" s="81">
        <f t="shared" si="155"/>
        <v>-2358</v>
      </c>
      <c r="C209" s="55">
        <f t="shared" si="156"/>
        <v>29.293985815132999</v>
      </c>
      <c r="D209" s="55">
        <f t="shared" si="156"/>
        <v>61.479963048439117</v>
      </c>
      <c r="E209" s="55">
        <f t="shared" si="156"/>
        <v>147.40434514476328</v>
      </c>
      <c r="F209" s="55">
        <f t="shared" si="156"/>
        <v>202.21103349807112</v>
      </c>
      <c r="G209" s="55">
        <f t="shared" si="156"/>
        <v>246.02215651226732</v>
      </c>
      <c r="H209" s="55">
        <f t="shared" si="156"/>
        <v>278.94210949627995</v>
      </c>
      <c r="I209" s="55">
        <f t="shared" si="156"/>
        <v>306.06071735578951</v>
      </c>
      <c r="J209" s="55">
        <f t="shared" si="156"/>
        <v>335.45573619680874</v>
      </c>
      <c r="K209" s="55">
        <f t="shared" si="156"/>
        <v>358.19485084885315</v>
      </c>
      <c r="L209" s="55">
        <f t="shared" si="156"/>
        <v>392.93510208359481</v>
      </c>
      <c r="M209" s="79">
        <f t="shared" si="157"/>
        <v>2358</v>
      </c>
    </row>
    <row r="210" spans="2:13" s="3" customFormat="1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 s="3" customFormat="1" x14ac:dyDescent="0.25">
      <c r="B211" s="6" t="s">
        <v>129</v>
      </c>
      <c r="C211" s="55">
        <f>+C191-C207</f>
        <v>0</v>
      </c>
      <c r="D211" s="55">
        <f t="shared" ref="D211:L211" si="158">+D191-D207</f>
        <v>0</v>
      </c>
      <c r="E211" s="55">
        <f t="shared" si="158"/>
        <v>0</v>
      </c>
      <c r="F211" s="55">
        <f t="shared" si="158"/>
        <v>0</v>
      </c>
      <c r="G211" s="55">
        <f t="shared" si="158"/>
        <v>0</v>
      </c>
      <c r="H211" s="55">
        <f t="shared" si="158"/>
        <v>0</v>
      </c>
      <c r="I211" s="55">
        <f t="shared" si="158"/>
        <v>0</v>
      </c>
      <c r="J211" s="55">
        <f t="shared" si="158"/>
        <v>0</v>
      </c>
      <c r="K211" s="55">
        <f t="shared" si="158"/>
        <v>0</v>
      </c>
      <c r="L211" s="55">
        <f t="shared" si="158"/>
        <v>0</v>
      </c>
      <c r="M211" s="79">
        <f>SUM(C211:L211)</f>
        <v>0</v>
      </c>
    </row>
    <row r="212" spans="2:13" s="3" customFormat="1" x14ac:dyDescent="0.25">
      <c r="B212" s="6"/>
      <c r="C212" s="55">
        <f t="shared" ref="C212:L213" si="159">+C192-C208</f>
        <v>0</v>
      </c>
      <c r="D212" s="55">
        <f t="shared" si="159"/>
        <v>0</v>
      </c>
      <c r="E212" s="55">
        <f t="shared" si="159"/>
        <v>0</v>
      </c>
      <c r="F212" s="55">
        <f t="shared" si="159"/>
        <v>0</v>
      </c>
      <c r="G212" s="55">
        <f t="shared" si="159"/>
        <v>0</v>
      </c>
      <c r="H212" s="55">
        <f t="shared" si="159"/>
        <v>0</v>
      </c>
      <c r="I212" s="55">
        <f t="shared" si="159"/>
        <v>0</v>
      </c>
      <c r="J212" s="55">
        <f t="shared" si="159"/>
        <v>0</v>
      </c>
      <c r="K212" s="55">
        <f t="shared" si="159"/>
        <v>0</v>
      </c>
      <c r="L212" s="55">
        <f t="shared" si="159"/>
        <v>0</v>
      </c>
      <c r="M212" s="79">
        <f t="shared" ref="M212:M213" si="160">SUM(C212:L212)</f>
        <v>0</v>
      </c>
    </row>
    <row r="213" spans="2:13" s="3" customFormat="1" x14ac:dyDescent="0.25">
      <c r="B213" s="6"/>
      <c r="C213" s="55">
        <f t="shared" si="159"/>
        <v>0</v>
      </c>
      <c r="D213" s="55">
        <f t="shared" si="159"/>
        <v>0</v>
      </c>
      <c r="E213" s="55">
        <f t="shared" si="159"/>
        <v>0</v>
      </c>
      <c r="F213" s="55">
        <f t="shared" si="159"/>
        <v>0</v>
      </c>
      <c r="G213" s="55">
        <f t="shared" si="159"/>
        <v>0</v>
      </c>
      <c r="H213" s="55">
        <f t="shared" si="159"/>
        <v>0</v>
      </c>
      <c r="I213" s="55">
        <f t="shared" si="159"/>
        <v>0</v>
      </c>
      <c r="J213" s="55">
        <f t="shared" si="159"/>
        <v>0</v>
      </c>
      <c r="K213" s="55">
        <f t="shared" si="159"/>
        <v>0</v>
      </c>
      <c r="L213" s="55">
        <f t="shared" si="159"/>
        <v>0</v>
      </c>
      <c r="M213" s="79">
        <f t="shared" si="160"/>
        <v>0</v>
      </c>
    </row>
    <row r="214" spans="2:13" s="3" customFormat="1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 s="3" customFormat="1" x14ac:dyDescent="0.25">
      <c r="B215" s="7" t="s">
        <v>125</v>
      </c>
      <c r="C215" s="51" t="str">
        <f>IF(C211&gt;0,C179,"")</f>
        <v/>
      </c>
      <c r="D215" s="51" t="str">
        <f t="shared" ref="D215:L215" si="161">IF(D211&gt;0,D179,"")</f>
        <v/>
      </c>
      <c r="E215" s="51" t="str">
        <f t="shared" si="161"/>
        <v/>
      </c>
      <c r="F215" s="51" t="str">
        <f t="shared" si="161"/>
        <v/>
      </c>
      <c r="G215" s="51" t="str">
        <f t="shared" si="161"/>
        <v/>
      </c>
      <c r="H215" s="51" t="str">
        <f t="shared" si="161"/>
        <v/>
      </c>
      <c r="I215" s="51" t="str">
        <f t="shared" si="161"/>
        <v/>
      </c>
      <c r="J215" s="51" t="str">
        <f t="shared" si="161"/>
        <v/>
      </c>
      <c r="K215" s="51" t="str">
        <f t="shared" si="161"/>
        <v/>
      </c>
      <c r="L215" s="51" t="str">
        <f t="shared" si="161"/>
        <v/>
      </c>
      <c r="M215" s="52">
        <f>SUM(C215:L215)</f>
        <v>0</v>
      </c>
    </row>
    <row r="216" spans="2:13" s="3" customFormat="1" x14ac:dyDescent="0.25">
      <c r="B216" s="6"/>
      <c r="C216" s="51" t="str">
        <f t="shared" ref="C216:L217" si="162">IF(C212&gt;0,C180,"")</f>
        <v/>
      </c>
      <c r="D216" s="51" t="str">
        <f t="shared" si="162"/>
        <v/>
      </c>
      <c r="E216" s="51" t="str">
        <f t="shared" si="162"/>
        <v/>
      </c>
      <c r="F216" s="51" t="str">
        <f t="shared" si="162"/>
        <v/>
      </c>
      <c r="G216" s="51" t="str">
        <f t="shared" si="162"/>
        <v/>
      </c>
      <c r="H216" s="51" t="str">
        <f t="shared" si="162"/>
        <v/>
      </c>
      <c r="I216" s="51" t="str">
        <f t="shared" si="162"/>
        <v/>
      </c>
      <c r="J216" s="51" t="str">
        <f t="shared" si="162"/>
        <v/>
      </c>
      <c r="K216" s="51" t="str">
        <f t="shared" si="162"/>
        <v/>
      </c>
      <c r="L216" s="51" t="str">
        <f t="shared" si="162"/>
        <v/>
      </c>
      <c r="M216" s="52">
        <f t="shared" ref="M216:M217" si="163">SUM(C216:L216)</f>
        <v>0</v>
      </c>
    </row>
    <row r="217" spans="2:13" s="3" customFormat="1" x14ac:dyDescent="0.25">
      <c r="B217" s="6"/>
      <c r="C217" s="51" t="str">
        <f t="shared" si="162"/>
        <v/>
      </c>
      <c r="D217" s="51" t="str">
        <f t="shared" si="162"/>
        <v/>
      </c>
      <c r="E217" s="51" t="str">
        <f t="shared" si="162"/>
        <v/>
      </c>
      <c r="F217" s="51" t="str">
        <f t="shared" si="162"/>
        <v/>
      </c>
      <c r="G217" s="51" t="str">
        <f t="shared" si="162"/>
        <v/>
      </c>
      <c r="H217" s="51" t="str">
        <f t="shared" si="162"/>
        <v/>
      </c>
      <c r="I217" s="51" t="str">
        <f t="shared" si="162"/>
        <v/>
      </c>
      <c r="J217" s="51" t="str">
        <f t="shared" si="162"/>
        <v/>
      </c>
      <c r="K217" s="51" t="str">
        <f t="shared" si="162"/>
        <v/>
      </c>
      <c r="L217" s="51" t="str">
        <f t="shared" si="162"/>
        <v/>
      </c>
      <c r="M217" s="52">
        <f t="shared" si="163"/>
        <v>0</v>
      </c>
    </row>
    <row r="218" spans="2:13" s="3" customFormat="1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 s="3" customFormat="1" x14ac:dyDescent="0.25">
      <c r="B219" s="7" t="s">
        <v>127</v>
      </c>
      <c r="C219" s="52" t="str">
        <f>IFERROR(C215/$M215,"")</f>
        <v/>
      </c>
      <c r="D219" s="52" t="str">
        <f t="shared" ref="D219:L219" si="164">IFERROR(D215/$M215,"")</f>
        <v/>
      </c>
      <c r="E219" s="52" t="str">
        <f t="shared" si="164"/>
        <v/>
      </c>
      <c r="F219" s="52" t="str">
        <f t="shared" si="164"/>
        <v/>
      </c>
      <c r="G219" s="52" t="str">
        <f t="shared" si="164"/>
        <v/>
      </c>
      <c r="H219" s="52" t="str">
        <f t="shared" si="164"/>
        <v/>
      </c>
      <c r="I219" s="52" t="str">
        <f t="shared" si="164"/>
        <v/>
      </c>
      <c r="J219" s="52" t="str">
        <f t="shared" si="164"/>
        <v/>
      </c>
      <c r="K219" s="52" t="str">
        <f t="shared" si="164"/>
        <v/>
      </c>
      <c r="L219" s="52" t="str">
        <f t="shared" si="164"/>
        <v/>
      </c>
      <c r="M219" s="51">
        <f>SUM(C219:L219)</f>
        <v>0</v>
      </c>
    </row>
    <row r="220" spans="2:13" s="3" customFormat="1" x14ac:dyDescent="0.25">
      <c r="B220" s="6"/>
      <c r="C220" s="52" t="str">
        <f t="shared" ref="C220:L221" si="165">IFERROR(C216/$M216,"")</f>
        <v/>
      </c>
      <c r="D220" s="52" t="str">
        <f t="shared" si="165"/>
        <v/>
      </c>
      <c r="E220" s="52" t="str">
        <f t="shared" si="165"/>
        <v/>
      </c>
      <c r="F220" s="52" t="str">
        <f t="shared" si="165"/>
        <v/>
      </c>
      <c r="G220" s="52" t="str">
        <f t="shared" si="165"/>
        <v/>
      </c>
      <c r="H220" s="52" t="str">
        <f t="shared" si="165"/>
        <v/>
      </c>
      <c r="I220" s="52" t="str">
        <f t="shared" si="165"/>
        <v/>
      </c>
      <c r="J220" s="52" t="str">
        <f t="shared" si="165"/>
        <v/>
      </c>
      <c r="K220" s="52" t="str">
        <f t="shared" si="165"/>
        <v/>
      </c>
      <c r="L220" s="52" t="str">
        <f t="shared" si="165"/>
        <v/>
      </c>
      <c r="M220" s="51">
        <f t="shared" ref="M220:M221" si="166">SUM(C220:L220)</f>
        <v>0</v>
      </c>
    </row>
    <row r="221" spans="2:13" s="3" customFormat="1" x14ac:dyDescent="0.25">
      <c r="B221" s="6"/>
      <c r="C221" s="52" t="str">
        <f t="shared" si="165"/>
        <v/>
      </c>
      <c r="D221" s="52" t="str">
        <f t="shared" si="165"/>
        <v/>
      </c>
      <c r="E221" s="52" t="str">
        <f t="shared" si="165"/>
        <v/>
      </c>
      <c r="F221" s="52" t="str">
        <f t="shared" si="165"/>
        <v/>
      </c>
      <c r="G221" s="52" t="str">
        <f t="shared" si="165"/>
        <v/>
      </c>
      <c r="H221" s="52" t="str">
        <f t="shared" si="165"/>
        <v/>
      </c>
      <c r="I221" s="52" t="str">
        <f t="shared" si="165"/>
        <v/>
      </c>
      <c r="J221" s="52" t="str">
        <f t="shared" si="165"/>
        <v/>
      </c>
      <c r="K221" s="52" t="str">
        <f t="shared" si="165"/>
        <v/>
      </c>
      <c r="L221" s="52" t="str">
        <f t="shared" si="165"/>
        <v/>
      </c>
      <c r="M221" s="51">
        <f t="shared" si="166"/>
        <v>0</v>
      </c>
    </row>
    <row r="222" spans="2:13" s="3" customFormat="1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 s="3" customFormat="1" x14ac:dyDescent="0.25">
      <c r="B223" s="78" t="s">
        <v>130</v>
      </c>
      <c r="C223" s="53" t="str">
        <f>IFERROR(C219*$B207,"")</f>
        <v/>
      </c>
      <c r="D223" s="53" t="str">
        <f t="shared" ref="D223:L223" si="167">IFERROR(D219*$B207,"")</f>
        <v/>
      </c>
      <c r="E223" s="53" t="str">
        <f t="shared" si="167"/>
        <v/>
      </c>
      <c r="F223" s="53" t="str">
        <f t="shared" si="167"/>
        <v/>
      </c>
      <c r="G223" s="53" t="str">
        <f t="shared" si="167"/>
        <v/>
      </c>
      <c r="H223" s="53" t="str">
        <f t="shared" si="167"/>
        <v/>
      </c>
      <c r="I223" s="53" t="str">
        <f t="shared" si="167"/>
        <v/>
      </c>
      <c r="J223" s="53" t="str">
        <f t="shared" si="167"/>
        <v/>
      </c>
      <c r="K223" s="53" t="str">
        <f t="shared" si="167"/>
        <v/>
      </c>
      <c r="L223" s="53" t="str">
        <f t="shared" si="167"/>
        <v/>
      </c>
      <c r="M223" s="51">
        <f>SUM(C223:L223)</f>
        <v>0</v>
      </c>
    </row>
    <row r="224" spans="2:13" s="3" customFormat="1" x14ac:dyDescent="0.25">
      <c r="B224" s="80"/>
      <c r="C224" s="53" t="str">
        <f t="shared" ref="C224:L225" si="168">IFERROR(C220*$B208,"")</f>
        <v/>
      </c>
      <c r="D224" s="53" t="str">
        <f t="shared" si="168"/>
        <v/>
      </c>
      <c r="E224" s="53" t="str">
        <f t="shared" si="168"/>
        <v/>
      </c>
      <c r="F224" s="53" t="str">
        <f t="shared" si="168"/>
        <v/>
      </c>
      <c r="G224" s="53" t="str">
        <f t="shared" si="168"/>
        <v/>
      </c>
      <c r="H224" s="53" t="str">
        <f t="shared" si="168"/>
        <v/>
      </c>
      <c r="I224" s="53" t="str">
        <f t="shared" si="168"/>
        <v/>
      </c>
      <c r="J224" s="53" t="str">
        <f t="shared" si="168"/>
        <v/>
      </c>
      <c r="K224" s="53" t="str">
        <f t="shared" si="168"/>
        <v/>
      </c>
      <c r="L224" s="53" t="str">
        <f t="shared" si="168"/>
        <v/>
      </c>
      <c r="M224" s="51">
        <f t="shared" ref="M224:M228" si="169">SUM(C224:L224)</f>
        <v>0</v>
      </c>
    </row>
    <row r="225" spans="2:13" s="3" customFormat="1" x14ac:dyDescent="0.25">
      <c r="B225" s="80"/>
      <c r="C225" s="53" t="str">
        <f t="shared" si="168"/>
        <v/>
      </c>
      <c r="D225" s="53" t="str">
        <f t="shared" si="168"/>
        <v/>
      </c>
      <c r="E225" s="53" t="str">
        <f t="shared" si="168"/>
        <v/>
      </c>
      <c r="F225" s="53" t="str">
        <f t="shared" si="168"/>
        <v/>
      </c>
      <c r="G225" s="53" t="str">
        <f t="shared" si="168"/>
        <v/>
      </c>
      <c r="H225" s="53" t="str">
        <f t="shared" si="168"/>
        <v/>
      </c>
      <c r="I225" s="53" t="str">
        <f t="shared" si="168"/>
        <v/>
      </c>
      <c r="J225" s="53" t="str">
        <f t="shared" si="168"/>
        <v/>
      </c>
      <c r="K225" s="53" t="str">
        <f t="shared" si="168"/>
        <v/>
      </c>
      <c r="L225" s="53" t="str">
        <f t="shared" si="168"/>
        <v/>
      </c>
      <c r="M225" s="51">
        <f t="shared" si="169"/>
        <v>0</v>
      </c>
    </row>
    <row r="226" spans="2:13" s="3" customFormat="1" x14ac:dyDescent="0.25">
      <c r="B226" s="7" t="s">
        <v>131</v>
      </c>
      <c r="C226" s="55">
        <f>MIN(C223,C211)</f>
        <v>0</v>
      </c>
      <c r="D226" s="55">
        <f t="shared" ref="D226:L226" si="170">MIN(D223,D211)</f>
        <v>0</v>
      </c>
      <c r="E226" s="55">
        <f t="shared" si="170"/>
        <v>0</v>
      </c>
      <c r="F226" s="55">
        <f t="shared" si="170"/>
        <v>0</v>
      </c>
      <c r="G226" s="55">
        <f t="shared" si="170"/>
        <v>0</v>
      </c>
      <c r="H226" s="55">
        <f t="shared" si="170"/>
        <v>0</v>
      </c>
      <c r="I226" s="55">
        <f t="shared" si="170"/>
        <v>0</v>
      </c>
      <c r="J226" s="55">
        <f t="shared" si="170"/>
        <v>0</v>
      </c>
      <c r="K226" s="55">
        <f t="shared" si="170"/>
        <v>0</v>
      </c>
      <c r="L226" s="55">
        <f t="shared" si="170"/>
        <v>0</v>
      </c>
      <c r="M226" s="51">
        <f>SUM(C226:L226)</f>
        <v>0</v>
      </c>
    </row>
    <row r="227" spans="2:13" s="3" customFormat="1" x14ac:dyDescent="0.25">
      <c r="B227" s="52">
        <f>+B207-M226</f>
        <v>-5000.0000000000009</v>
      </c>
      <c r="C227" s="55">
        <f t="shared" ref="C227:L228" si="171">MIN(C224,C212)</f>
        <v>0</v>
      </c>
      <c r="D227" s="55">
        <f t="shared" si="171"/>
        <v>0</v>
      </c>
      <c r="E227" s="55">
        <f t="shared" si="171"/>
        <v>0</v>
      </c>
      <c r="F227" s="55">
        <f t="shared" si="171"/>
        <v>0</v>
      </c>
      <c r="G227" s="55">
        <f t="shared" si="171"/>
        <v>0</v>
      </c>
      <c r="H227" s="55">
        <f t="shared" si="171"/>
        <v>0</v>
      </c>
      <c r="I227" s="55">
        <f t="shared" si="171"/>
        <v>0</v>
      </c>
      <c r="J227" s="55">
        <f t="shared" si="171"/>
        <v>0</v>
      </c>
      <c r="K227" s="55">
        <f t="shared" si="171"/>
        <v>0</v>
      </c>
      <c r="L227" s="55">
        <f t="shared" si="171"/>
        <v>0</v>
      </c>
      <c r="M227" s="51">
        <f t="shared" si="169"/>
        <v>0</v>
      </c>
    </row>
    <row r="228" spans="2:13" s="3" customFormat="1" x14ac:dyDescent="0.25">
      <c r="B228" s="52">
        <f t="shared" ref="B228:B229" si="172">+B208-M227</f>
        <v>-1600.0000000000009</v>
      </c>
      <c r="C228" s="55">
        <f t="shared" si="171"/>
        <v>0</v>
      </c>
      <c r="D228" s="55">
        <f t="shared" si="171"/>
        <v>0</v>
      </c>
      <c r="E228" s="55">
        <f t="shared" si="171"/>
        <v>0</v>
      </c>
      <c r="F228" s="55">
        <f t="shared" si="171"/>
        <v>0</v>
      </c>
      <c r="G228" s="55">
        <f t="shared" si="171"/>
        <v>0</v>
      </c>
      <c r="H228" s="55">
        <f t="shared" si="171"/>
        <v>0</v>
      </c>
      <c r="I228" s="55">
        <f t="shared" si="171"/>
        <v>0</v>
      </c>
      <c r="J228" s="55">
        <f t="shared" si="171"/>
        <v>0</v>
      </c>
      <c r="K228" s="55">
        <f t="shared" si="171"/>
        <v>0</v>
      </c>
      <c r="L228" s="55">
        <f t="shared" si="171"/>
        <v>0</v>
      </c>
      <c r="M228" s="51">
        <f t="shared" si="169"/>
        <v>0</v>
      </c>
    </row>
    <row r="229" spans="2:13" s="3" customFormat="1" x14ac:dyDescent="0.25">
      <c r="B229" s="52">
        <f t="shared" si="172"/>
        <v>-2358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 s="3" customFormat="1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 s="3" customFormat="1" x14ac:dyDescent="0.25">
      <c r="B231" s="6" t="s">
        <v>129</v>
      </c>
      <c r="C231" s="55">
        <f>+C211-C226</f>
        <v>0</v>
      </c>
      <c r="D231" s="55">
        <f t="shared" ref="D231:L231" si="173">+D211-D226</f>
        <v>0</v>
      </c>
      <c r="E231" s="55">
        <f t="shared" si="173"/>
        <v>0</v>
      </c>
      <c r="F231" s="55">
        <f t="shared" si="173"/>
        <v>0</v>
      </c>
      <c r="G231" s="55">
        <f t="shared" si="173"/>
        <v>0</v>
      </c>
      <c r="H231" s="55">
        <f t="shared" si="173"/>
        <v>0</v>
      </c>
      <c r="I231" s="55">
        <f t="shared" si="173"/>
        <v>0</v>
      </c>
      <c r="J231" s="55">
        <f t="shared" si="173"/>
        <v>0</v>
      </c>
      <c r="K231" s="55">
        <f t="shared" si="173"/>
        <v>0</v>
      </c>
      <c r="L231" s="55">
        <f t="shared" si="173"/>
        <v>0</v>
      </c>
      <c r="M231" s="6"/>
    </row>
    <row r="232" spans="2:13" s="3" customFormat="1" x14ac:dyDescent="0.25">
      <c r="B232" s="6"/>
      <c r="C232" s="55">
        <f t="shared" ref="C232:L233" si="174">+C212-C227</f>
        <v>0</v>
      </c>
      <c r="D232" s="55">
        <f t="shared" si="174"/>
        <v>0</v>
      </c>
      <c r="E232" s="55">
        <f t="shared" si="174"/>
        <v>0</v>
      </c>
      <c r="F232" s="55">
        <f t="shared" si="174"/>
        <v>0</v>
      </c>
      <c r="G232" s="55">
        <f t="shared" si="174"/>
        <v>0</v>
      </c>
      <c r="H232" s="55">
        <f t="shared" si="174"/>
        <v>0</v>
      </c>
      <c r="I232" s="55">
        <f t="shared" si="174"/>
        <v>0</v>
      </c>
      <c r="J232" s="55">
        <f t="shared" si="174"/>
        <v>0</v>
      </c>
      <c r="K232" s="55">
        <f t="shared" si="174"/>
        <v>0</v>
      </c>
      <c r="L232" s="55">
        <f t="shared" si="174"/>
        <v>0</v>
      </c>
      <c r="M232" s="6"/>
    </row>
    <row r="233" spans="2:13" s="3" customFormat="1" x14ac:dyDescent="0.25">
      <c r="B233" s="6"/>
      <c r="C233" s="55">
        <f t="shared" si="174"/>
        <v>0</v>
      </c>
      <c r="D233" s="55">
        <f t="shared" si="174"/>
        <v>0</v>
      </c>
      <c r="E233" s="55">
        <f t="shared" si="174"/>
        <v>0</v>
      </c>
      <c r="F233" s="55">
        <f t="shared" si="174"/>
        <v>0</v>
      </c>
      <c r="G233" s="55">
        <f t="shared" si="174"/>
        <v>0</v>
      </c>
      <c r="H233" s="55">
        <f t="shared" si="174"/>
        <v>0</v>
      </c>
      <c r="I233" s="55">
        <f t="shared" si="174"/>
        <v>0</v>
      </c>
      <c r="J233" s="55">
        <f t="shared" si="174"/>
        <v>0</v>
      </c>
      <c r="K233" s="55">
        <f t="shared" si="174"/>
        <v>0</v>
      </c>
      <c r="L233" s="55">
        <f t="shared" si="174"/>
        <v>0</v>
      </c>
      <c r="M233" s="6"/>
    </row>
    <row r="234" spans="2:13" s="3" customFormat="1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 s="3" customFormat="1" x14ac:dyDescent="0.25">
      <c r="B235" s="7" t="s">
        <v>125</v>
      </c>
      <c r="C235" s="51" t="str">
        <f>IF(C231&gt;0,C179,"")</f>
        <v/>
      </c>
      <c r="D235" s="51" t="str">
        <f t="shared" ref="D235:L235" si="175">IF(D231&gt;0,D179,"")</f>
        <v/>
      </c>
      <c r="E235" s="51" t="str">
        <f t="shared" si="175"/>
        <v/>
      </c>
      <c r="F235" s="51" t="str">
        <f t="shared" si="175"/>
        <v/>
      </c>
      <c r="G235" s="51" t="str">
        <f t="shared" si="175"/>
        <v/>
      </c>
      <c r="H235" s="51" t="str">
        <f t="shared" si="175"/>
        <v/>
      </c>
      <c r="I235" s="51" t="str">
        <f t="shared" si="175"/>
        <v/>
      </c>
      <c r="J235" s="51" t="str">
        <f t="shared" si="175"/>
        <v/>
      </c>
      <c r="K235" s="51" t="str">
        <f t="shared" si="175"/>
        <v/>
      </c>
      <c r="L235" s="51" t="str">
        <f t="shared" si="175"/>
        <v/>
      </c>
      <c r="M235" s="52">
        <f>SUM(C235:L235)</f>
        <v>0</v>
      </c>
    </row>
    <row r="236" spans="2:13" s="3" customFormat="1" x14ac:dyDescent="0.25">
      <c r="B236" s="6"/>
      <c r="C236" s="51" t="str">
        <f t="shared" ref="C236:L237" si="176">IF(C232&gt;0,C180,"")</f>
        <v/>
      </c>
      <c r="D236" s="51" t="str">
        <f t="shared" si="176"/>
        <v/>
      </c>
      <c r="E236" s="51" t="str">
        <f t="shared" si="176"/>
        <v/>
      </c>
      <c r="F236" s="51" t="str">
        <f t="shared" si="176"/>
        <v/>
      </c>
      <c r="G236" s="51" t="str">
        <f t="shared" si="176"/>
        <v/>
      </c>
      <c r="H236" s="51" t="str">
        <f t="shared" si="176"/>
        <v/>
      </c>
      <c r="I236" s="51" t="str">
        <f t="shared" si="176"/>
        <v/>
      </c>
      <c r="J236" s="51" t="str">
        <f t="shared" si="176"/>
        <v/>
      </c>
      <c r="K236" s="51" t="str">
        <f t="shared" si="176"/>
        <v/>
      </c>
      <c r="L236" s="51" t="str">
        <f t="shared" si="176"/>
        <v/>
      </c>
      <c r="M236" s="52">
        <f t="shared" ref="M236:M237" si="177">SUM(C236:L236)</f>
        <v>0</v>
      </c>
    </row>
    <row r="237" spans="2:13" s="3" customFormat="1" x14ac:dyDescent="0.25">
      <c r="B237" s="6"/>
      <c r="C237" s="51" t="str">
        <f t="shared" si="176"/>
        <v/>
      </c>
      <c r="D237" s="51" t="str">
        <f t="shared" si="176"/>
        <v/>
      </c>
      <c r="E237" s="51" t="str">
        <f t="shared" si="176"/>
        <v/>
      </c>
      <c r="F237" s="51" t="str">
        <f t="shared" si="176"/>
        <v/>
      </c>
      <c r="G237" s="51" t="str">
        <f t="shared" si="176"/>
        <v/>
      </c>
      <c r="H237" s="51" t="str">
        <f t="shared" si="176"/>
        <v/>
      </c>
      <c r="I237" s="51" t="str">
        <f t="shared" si="176"/>
        <v/>
      </c>
      <c r="J237" s="51" t="str">
        <f t="shared" si="176"/>
        <v/>
      </c>
      <c r="K237" s="51" t="str">
        <f t="shared" si="176"/>
        <v/>
      </c>
      <c r="L237" s="51" t="str">
        <f t="shared" si="176"/>
        <v/>
      </c>
      <c r="M237" s="52">
        <f t="shared" si="177"/>
        <v>0</v>
      </c>
    </row>
    <row r="238" spans="2:13" s="3" customFormat="1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 s="3" customFormat="1" x14ac:dyDescent="0.25">
      <c r="B239" s="7" t="s">
        <v>127</v>
      </c>
      <c r="C239" s="52" t="str">
        <f>IFERROR(C235/$M235,"")</f>
        <v/>
      </c>
      <c r="D239" s="52" t="str">
        <f t="shared" ref="D239:L239" si="178">IFERROR(D235/$M235,"")</f>
        <v/>
      </c>
      <c r="E239" s="52" t="str">
        <f t="shared" si="178"/>
        <v/>
      </c>
      <c r="F239" s="52" t="str">
        <f t="shared" si="178"/>
        <v/>
      </c>
      <c r="G239" s="52" t="str">
        <f t="shared" si="178"/>
        <v/>
      </c>
      <c r="H239" s="52" t="str">
        <f t="shared" si="178"/>
        <v/>
      </c>
      <c r="I239" s="52" t="str">
        <f t="shared" si="178"/>
        <v/>
      </c>
      <c r="J239" s="52" t="str">
        <f t="shared" si="178"/>
        <v/>
      </c>
      <c r="K239" s="52" t="str">
        <f t="shared" si="178"/>
        <v/>
      </c>
      <c r="L239" s="52" t="str">
        <f t="shared" si="178"/>
        <v/>
      </c>
      <c r="M239" s="51">
        <f>SUM(C239:L239)</f>
        <v>0</v>
      </c>
    </row>
    <row r="240" spans="2:13" s="3" customFormat="1" x14ac:dyDescent="0.25">
      <c r="B240" s="6"/>
      <c r="C240" s="52" t="str">
        <f t="shared" ref="C240:L241" si="179">IFERROR(C236/$M236,"")</f>
        <v/>
      </c>
      <c r="D240" s="52" t="str">
        <f t="shared" si="179"/>
        <v/>
      </c>
      <c r="E240" s="52" t="str">
        <f t="shared" si="179"/>
        <v/>
      </c>
      <c r="F240" s="52" t="str">
        <f t="shared" si="179"/>
        <v/>
      </c>
      <c r="G240" s="52" t="str">
        <f t="shared" si="179"/>
        <v/>
      </c>
      <c r="H240" s="52" t="str">
        <f t="shared" si="179"/>
        <v/>
      </c>
      <c r="I240" s="52" t="str">
        <f t="shared" si="179"/>
        <v/>
      </c>
      <c r="J240" s="52" t="str">
        <f t="shared" si="179"/>
        <v/>
      </c>
      <c r="K240" s="52" t="str">
        <f t="shared" si="179"/>
        <v/>
      </c>
      <c r="L240" s="52" t="str">
        <f t="shared" si="179"/>
        <v/>
      </c>
      <c r="M240" s="51">
        <f t="shared" ref="M240:M241" si="180">SUM(C240:L240)</f>
        <v>0</v>
      </c>
    </row>
    <row r="241" spans="2:13" s="3" customFormat="1" x14ac:dyDescent="0.25">
      <c r="B241" s="6"/>
      <c r="C241" s="52" t="str">
        <f t="shared" si="179"/>
        <v/>
      </c>
      <c r="D241" s="52" t="str">
        <f t="shared" si="179"/>
        <v/>
      </c>
      <c r="E241" s="52" t="str">
        <f t="shared" si="179"/>
        <v/>
      </c>
      <c r="F241" s="52" t="str">
        <f t="shared" si="179"/>
        <v/>
      </c>
      <c r="G241" s="52" t="str">
        <f t="shared" si="179"/>
        <v/>
      </c>
      <c r="H241" s="52" t="str">
        <f t="shared" si="179"/>
        <v/>
      </c>
      <c r="I241" s="52" t="str">
        <f t="shared" si="179"/>
        <v/>
      </c>
      <c r="J241" s="52" t="str">
        <f t="shared" si="179"/>
        <v/>
      </c>
      <c r="K241" s="52" t="str">
        <f t="shared" si="179"/>
        <v/>
      </c>
      <c r="L241" s="52" t="str">
        <f t="shared" si="179"/>
        <v/>
      </c>
      <c r="M241" s="51">
        <f t="shared" si="180"/>
        <v>0</v>
      </c>
    </row>
    <row r="242" spans="2:13" s="3" customFormat="1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 s="3" customFormat="1" x14ac:dyDescent="0.25">
      <c r="B243" s="78" t="s">
        <v>132</v>
      </c>
      <c r="C243" s="53" t="str">
        <f>IFERROR(C239*$B227,"")</f>
        <v/>
      </c>
      <c r="D243" s="53" t="str">
        <f t="shared" ref="D243:L243" si="181">IFERROR(D239*$B227,"")</f>
        <v/>
      </c>
      <c r="E243" s="53" t="str">
        <f t="shared" si="181"/>
        <v/>
      </c>
      <c r="F243" s="53" t="str">
        <f t="shared" si="181"/>
        <v/>
      </c>
      <c r="G243" s="53" t="str">
        <f t="shared" si="181"/>
        <v/>
      </c>
      <c r="H243" s="53" t="str">
        <f t="shared" si="181"/>
        <v/>
      </c>
      <c r="I243" s="53" t="str">
        <f t="shared" si="181"/>
        <v/>
      </c>
      <c r="J243" s="53" t="str">
        <f t="shared" si="181"/>
        <v/>
      </c>
      <c r="K243" s="53" t="str">
        <f t="shared" si="181"/>
        <v/>
      </c>
      <c r="L243" s="53" t="str">
        <f t="shared" si="181"/>
        <v/>
      </c>
      <c r="M243" s="51">
        <f>SUM(C243:L243)</f>
        <v>0</v>
      </c>
    </row>
    <row r="244" spans="2:13" s="3" customFormat="1" x14ac:dyDescent="0.25">
      <c r="B244" s="80"/>
      <c r="C244" s="53" t="str">
        <f t="shared" ref="C244:L245" si="182">IFERROR(C240*$B228,"")</f>
        <v/>
      </c>
      <c r="D244" s="53" t="str">
        <f t="shared" si="182"/>
        <v/>
      </c>
      <c r="E244" s="53" t="str">
        <f t="shared" si="182"/>
        <v/>
      </c>
      <c r="F244" s="53" t="str">
        <f t="shared" si="182"/>
        <v/>
      </c>
      <c r="G244" s="53" t="str">
        <f t="shared" si="182"/>
        <v/>
      </c>
      <c r="H244" s="53" t="str">
        <f t="shared" si="182"/>
        <v/>
      </c>
      <c r="I244" s="53" t="str">
        <f t="shared" si="182"/>
        <v/>
      </c>
      <c r="J244" s="53" t="str">
        <f t="shared" si="182"/>
        <v/>
      </c>
      <c r="K244" s="53" t="str">
        <f t="shared" si="182"/>
        <v/>
      </c>
      <c r="L244" s="53" t="str">
        <f t="shared" si="182"/>
        <v/>
      </c>
      <c r="M244" s="51">
        <f t="shared" ref="M244:M245" si="183">SUM(C244:L244)</f>
        <v>0</v>
      </c>
    </row>
    <row r="245" spans="2:13" s="3" customFormat="1" x14ac:dyDescent="0.25">
      <c r="B245" s="80"/>
      <c r="C245" s="53" t="str">
        <f t="shared" si="182"/>
        <v/>
      </c>
      <c r="D245" s="53" t="str">
        <f t="shared" si="182"/>
        <v/>
      </c>
      <c r="E245" s="53" t="str">
        <f t="shared" si="182"/>
        <v/>
      </c>
      <c r="F245" s="53" t="str">
        <f t="shared" si="182"/>
        <v/>
      </c>
      <c r="G245" s="53" t="str">
        <f t="shared" si="182"/>
        <v/>
      </c>
      <c r="H245" s="53" t="str">
        <f t="shared" si="182"/>
        <v/>
      </c>
      <c r="I245" s="53" t="str">
        <f t="shared" si="182"/>
        <v/>
      </c>
      <c r="J245" s="53" t="str">
        <f t="shared" si="182"/>
        <v/>
      </c>
      <c r="K245" s="53" t="str">
        <f t="shared" si="182"/>
        <v/>
      </c>
      <c r="L245" s="53" t="str">
        <f t="shared" si="182"/>
        <v/>
      </c>
      <c r="M245" s="51">
        <f t="shared" si="183"/>
        <v>0</v>
      </c>
    </row>
    <row r="246" spans="2:13" s="3" customFormat="1" x14ac:dyDescent="0.25">
      <c r="B246" s="7" t="s">
        <v>133</v>
      </c>
      <c r="C246" s="55">
        <f>MIN(C243,C231)</f>
        <v>0</v>
      </c>
      <c r="D246" s="55">
        <f t="shared" ref="D246:L246" si="184">MIN(D243,D231)</f>
        <v>0</v>
      </c>
      <c r="E246" s="55">
        <f t="shared" si="184"/>
        <v>0</v>
      </c>
      <c r="F246" s="55">
        <f t="shared" si="184"/>
        <v>0</v>
      </c>
      <c r="G246" s="55">
        <f t="shared" si="184"/>
        <v>0</v>
      </c>
      <c r="H246" s="55">
        <f t="shared" si="184"/>
        <v>0</v>
      </c>
      <c r="I246" s="55">
        <f t="shared" si="184"/>
        <v>0</v>
      </c>
      <c r="J246" s="55">
        <f t="shared" si="184"/>
        <v>0</v>
      </c>
      <c r="K246" s="55">
        <f t="shared" si="184"/>
        <v>0</v>
      </c>
      <c r="L246" s="55">
        <f t="shared" si="184"/>
        <v>0</v>
      </c>
      <c r="M246" s="51">
        <f>SUM(C246:L246)</f>
        <v>0</v>
      </c>
    </row>
    <row r="247" spans="2:13" s="3" customFormat="1" x14ac:dyDescent="0.25">
      <c r="B247" s="52">
        <f>+B227-M246</f>
        <v>-5000.0000000000009</v>
      </c>
      <c r="C247" s="55">
        <f t="shared" ref="C247:L248" si="185">MIN(C244,C232)</f>
        <v>0</v>
      </c>
      <c r="D247" s="55">
        <f t="shared" si="185"/>
        <v>0</v>
      </c>
      <c r="E247" s="55">
        <f t="shared" si="185"/>
        <v>0</v>
      </c>
      <c r="F247" s="55">
        <f t="shared" si="185"/>
        <v>0</v>
      </c>
      <c r="G247" s="55">
        <f t="shared" si="185"/>
        <v>0</v>
      </c>
      <c r="H247" s="55">
        <f t="shared" si="185"/>
        <v>0</v>
      </c>
      <c r="I247" s="55">
        <f t="shared" si="185"/>
        <v>0</v>
      </c>
      <c r="J247" s="55">
        <f t="shared" si="185"/>
        <v>0</v>
      </c>
      <c r="K247" s="55">
        <f t="shared" si="185"/>
        <v>0</v>
      </c>
      <c r="L247" s="55">
        <f t="shared" si="185"/>
        <v>0</v>
      </c>
      <c r="M247" s="51">
        <f t="shared" ref="M247:M248" si="186">SUM(C247:L247)</f>
        <v>0</v>
      </c>
    </row>
    <row r="248" spans="2:13" s="3" customFormat="1" x14ac:dyDescent="0.25">
      <c r="B248" s="52">
        <f t="shared" ref="B248:B249" si="187">+B228-M247</f>
        <v>-1600.0000000000009</v>
      </c>
      <c r="C248" s="55">
        <f t="shared" si="185"/>
        <v>0</v>
      </c>
      <c r="D248" s="55">
        <f t="shared" si="185"/>
        <v>0</v>
      </c>
      <c r="E248" s="55">
        <f t="shared" si="185"/>
        <v>0</v>
      </c>
      <c r="F248" s="55">
        <f t="shared" si="185"/>
        <v>0</v>
      </c>
      <c r="G248" s="55">
        <f t="shared" si="185"/>
        <v>0</v>
      </c>
      <c r="H248" s="55">
        <f t="shared" si="185"/>
        <v>0</v>
      </c>
      <c r="I248" s="55">
        <f t="shared" si="185"/>
        <v>0</v>
      </c>
      <c r="J248" s="55">
        <f t="shared" si="185"/>
        <v>0</v>
      </c>
      <c r="K248" s="55">
        <f t="shared" si="185"/>
        <v>0</v>
      </c>
      <c r="L248" s="55">
        <f t="shared" si="185"/>
        <v>0</v>
      </c>
      <c r="M248" s="51">
        <f t="shared" si="186"/>
        <v>0</v>
      </c>
    </row>
    <row r="249" spans="2:13" s="3" customFormat="1" x14ac:dyDescent="0.25">
      <c r="B249" s="52">
        <f t="shared" si="187"/>
        <v>-2358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2:13" s="3" customFormat="1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2:13" s="3" customFormat="1" x14ac:dyDescent="0.25">
      <c r="B251" s="6" t="s">
        <v>134</v>
      </c>
      <c r="C251" s="55">
        <f>+C246+C226+C207+C187</f>
        <v>0</v>
      </c>
      <c r="D251" s="55">
        <f t="shared" ref="D251:L251" si="188">+D246+D226+D207+D187</f>
        <v>0</v>
      </c>
      <c r="E251" s="55">
        <f t="shared" si="188"/>
        <v>49.080574038078112</v>
      </c>
      <c r="F251" s="55">
        <f t="shared" si="188"/>
        <v>229.09098909147099</v>
      </c>
      <c r="G251" s="55">
        <f t="shared" si="188"/>
        <v>451.82821349233541</v>
      </c>
      <c r="H251" s="55">
        <f t="shared" si="188"/>
        <v>575.64373830386887</v>
      </c>
      <c r="I251" s="55">
        <f t="shared" si="188"/>
        <v>732.84066228531583</v>
      </c>
      <c r="J251" s="55">
        <f t="shared" si="188"/>
        <v>863.10977644814955</v>
      </c>
      <c r="K251" s="55">
        <f t="shared" si="188"/>
        <v>1005.1114599259492</v>
      </c>
      <c r="L251" s="55">
        <f t="shared" si="188"/>
        <v>1093.294586414833</v>
      </c>
      <c r="M251" s="53">
        <f>SUM(C251:L251)</f>
        <v>5000.0000000000009</v>
      </c>
    </row>
    <row r="252" spans="2:13" s="3" customFormat="1" x14ac:dyDescent="0.25">
      <c r="B252" s="6"/>
      <c r="C252" s="55">
        <f t="shared" ref="C252:L253" si="189">+C247+C227+C208+C188</f>
        <v>0</v>
      </c>
      <c r="D252" s="55">
        <f t="shared" si="189"/>
        <v>0</v>
      </c>
      <c r="E252" s="55">
        <f t="shared" si="189"/>
        <v>21.138595465222267</v>
      </c>
      <c r="F252" s="55">
        <f t="shared" si="189"/>
        <v>86.782703960893201</v>
      </c>
      <c r="G252" s="55">
        <f t="shared" si="189"/>
        <v>142.61662779415647</v>
      </c>
      <c r="H252" s="55">
        <f t="shared" si="189"/>
        <v>190.66072828165676</v>
      </c>
      <c r="I252" s="55">
        <f t="shared" si="189"/>
        <v>232.41936023919996</v>
      </c>
      <c r="J252" s="55">
        <f t="shared" si="189"/>
        <v>269.0351879302649</v>
      </c>
      <c r="K252" s="55">
        <f t="shared" si="189"/>
        <v>301.39136145872396</v>
      </c>
      <c r="L252" s="55">
        <f t="shared" si="189"/>
        <v>355.95543486988333</v>
      </c>
      <c r="M252" s="53">
        <f t="shared" ref="M252:M253" si="190">SUM(C252:L252)</f>
        <v>1600.0000000000009</v>
      </c>
    </row>
    <row r="253" spans="2:13" s="3" customFormat="1" x14ac:dyDescent="0.25">
      <c r="B253" s="6"/>
      <c r="C253" s="55">
        <f t="shared" si="189"/>
        <v>29.293985815132999</v>
      </c>
      <c r="D253" s="55">
        <f t="shared" si="189"/>
        <v>61.479963048439117</v>
      </c>
      <c r="E253" s="55">
        <f t="shared" si="189"/>
        <v>147.40434514476328</v>
      </c>
      <c r="F253" s="55">
        <f t="shared" si="189"/>
        <v>202.21103349807112</v>
      </c>
      <c r="G253" s="55">
        <f t="shared" si="189"/>
        <v>246.02215651226732</v>
      </c>
      <c r="H253" s="55">
        <f t="shared" si="189"/>
        <v>278.94210949627995</v>
      </c>
      <c r="I253" s="55">
        <f t="shared" si="189"/>
        <v>306.06071735578951</v>
      </c>
      <c r="J253" s="55">
        <f t="shared" si="189"/>
        <v>335.45573619680874</v>
      </c>
      <c r="K253" s="55">
        <f t="shared" si="189"/>
        <v>358.19485084885315</v>
      </c>
      <c r="L253" s="55">
        <f t="shared" si="189"/>
        <v>392.93510208359481</v>
      </c>
      <c r="M253" s="53">
        <f t="shared" si="190"/>
        <v>2358</v>
      </c>
    </row>
    <row r="254" spans="2:13" s="3" customFormat="1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2:13" s="3" customFormat="1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2:13" s="3" customFormat="1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2:13" s="3" customFormat="1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2:13" s="3" customFormat="1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2:13" s="3" customFormat="1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2:13" s="3" customFormat="1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2:13" s="3" customFormat="1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2:13" s="3" customFormat="1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2:13" s="3" customFormat="1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2:13" s="3" customFormat="1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2:13" s="3" customFormat="1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2:13" s="3" customFormat="1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2:13" s="3" customFormat="1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2:13" s="3" customFormat="1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2:13" s="3" customFormat="1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2:13" s="3" customFormat="1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2:13" s="3" customFormat="1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2:13" s="3" customFormat="1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2:13" s="3" customFormat="1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2:13" s="3" customFormat="1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2:13" s="3" customFormat="1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</sheetData>
  <sheetProtection algorithmName="SHA-512" hashValue="rzXFU8BkDicognaygvtHClDbuG8uP4kVw44TPw2Tkmf30EpCF8oUhfSUP3kjQ4icLwFvS1wEPH4ir8f/9c1T5g==" saltValue="ZEc1U34iamLWkgCwzPEBRw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80385E09-E529-4C81-9D42-B926727B389A}">
      <formula1>25</formula1>
      <formula2>50</formula2>
    </dataValidation>
    <dataValidation type="whole" allowBlank="1" showInputMessage="1" showErrorMessage="1" error="Whole number only_x000a_Department stores = $50 to $100 only" sqref="C22:L22" xr:uid="{CB539DE3-1E1F-4393-988B-C361E38CEB12}">
      <formula1>50</formula1>
      <formula2>100</formula2>
    </dataValidation>
    <dataValidation type="whole" allowBlank="1" showInputMessage="1" showErrorMessage="1" error="Whole number only_x000a_Specialty stores = $100 to $150 only" sqref="C23:L23" xr:uid="{6B3FC2F5-CB34-4EA0-BBBD-FF32D673D72E}">
      <formula1>100</formula1>
      <formula2>150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82A09-1847-427C-BCA7-F09AEA64D294}">
  <dimension ref="A1:AP293"/>
  <sheetViews>
    <sheetView workbookViewId="0">
      <selection activeCell="C2" sqref="C2:L2"/>
    </sheetView>
  </sheetViews>
  <sheetFormatPr defaultRowHeight="15" x14ac:dyDescent="0.25"/>
  <cols>
    <col min="1" max="1" width="2.28515625" style="3" customWidth="1"/>
    <col min="2" max="2" width="25.5703125" style="5" customWidth="1"/>
    <col min="3" max="13" width="13.140625" style="5" customWidth="1"/>
    <col min="14" max="15" width="9.140625" style="4"/>
    <col min="16" max="42" width="9.140625" style="3"/>
    <col min="43" max="16384" width="9.140625" style="4"/>
  </cols>
  <sheetData>
    <row r="1" spans="1:42" ht="15.75" thickBot="1" x14ac:dyDescent="0.3"/>
    <row r="2" spans="1:42" ht="28.5" x14ac:dyDescent="0.25">
      <c r="B2" s="100" t="s">
        <v>64</v>
      </c>
      <c r="C2" s="94" t="s">
        <v>55</v>
      </c>
      <c r="D2" s="95"/>
      <c r="E2" s="95"/>
      <c r="F2" s="95"/>
      <c r="G2" s="95"/>
      <c r="H2" s="95"/>
      <c r="I2" s="95"/>
      <c r="J2" s="95"/>
      <c r="K2" s="95"/>
      <c r="L2" s="96"/>
    </row>
    <row r="3" spans="1:42" ht="5.25" customHeight="1" x14ac:dyDescent="0.25">
      <c r="B3" s="101"/>
      <c r="C3" s="46"/>
      <c r="D3" s="47"/>
      <c r="E3" s="47"/>
      <c r="F3" s="47"/>
      <c r="G3" s="47"/>
      <c r="H3" s="47"/>
      <c r="I3" s="47"/>
      <c r="J3" s="47"/>
      <c r="K3" s="47"/>
      <c r="L3" s="48"/>
    </row>
    <row r="4" spans="1:42" ht="19.5" thickBot="1" x14ac:dyDescent="0.3">
      <c r="B4" s="102"/>
      <c r="C4" s="97" t="s">
        <v>56</v>
      </c>
      <c r="D4" s="98"/>
      <c r="E4" s="98"/>
      <c r="F4" s="98"/>
      <c r="G4" s="98"/>
      <c r="H4" s="98"/>
      <c r="I4" s="98"/>
      <c r="J4" s="98"/>
      <c r="K4" s="98"/>
      <c r="L4" s="99"/>
    </row>
    <row r="5" spans="1:42" ht="15.75" thickBot="1" x14ac:dyDescent="0.3">
      <c r="B5" s="40"/>
      <c r="C5" s="6">
        <v>10</v>
      </c>
      <c r="D5" s="6">
        <f>+C5+1</f>
        <v>11</v>
      </c>
    </row>
    <row r="6" spans="1:42" s="8" customFormat="1" ht="19.5" thickBot="1" x14ac:dyDescent="0.3">
      <c r="A6" s="7"/>
      <c r="B6" s="49" t="s">
        <v>19</v>
      </c>
      <c r="C6" s="16" t="s">
        <v>0</v>
      </c>
      <c r="D6" s="18" t="s">
        <v>1</v>
      </c>
      <c r="E6" s="16" t="s">
        <v>2</v>
      </c>
      <c r="F6" s="18" t="s">
        <v>3</v>
      </c>
      <c r="G6" s="16" t="s">
        <v>4</v>
      </c>
      <c r="H6" s="18" t="s">
        <v>5</v>
      </c>
      <c r="I6" s="16" t="s">
        <v>6</v>
      </c>
      <c r="J6" s="18" t="s">
        <v>7</v>
      </c>
      <c r="K6" s="16" t="s">
        <v>8</v>
      </c>
      <c r="L6" s="18" t="s">
        <v>9</v>
      </c>
      <c r="M6" s="17" t="s">
        <v>20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1:42" x14ac:dyDescent="0.25">
      <c r="B7" s="42" t="s">
        <v>53</v>
      </c>
      <c r="C7" s="25"/>
      <c r="D7" s="26"/>
      <c r="E7" s="25"/>
      <c r="F7" s="26"/>
      <c r="G7" s="25"/>
      <c r="H7" s="26"/>
      <c r="I7" s="25"/>
      <c r="J7" s="26"/>
      <c r="K7" s="25"/>
      <c r="L7" s="26"/>
      <c r="M7" s="27"/>
    </row>
    <row r="8" spans="1:42" x14ac:dyDescent="0.25">
      <c r="B8" s="19" t="s">
        <v>10</v>
      </c>
      <c r="C8" s="10"/>
      <c r="D8" s="20"/>
      <c r="E8" s="10"/>
      <c r="F8" s="20"/>
      <c r="G8" s="10"/>
      <c r="H8" s="20"/>
      <c r="I8" s="10"/>
      <c r="J8" s="20"/>
      <c r="K8" s="10"/>
      <c r="L8" s="20"/>
      <c r="M8" s="11">
        <f>SUM(C8:L8)</f>
        <v>0</v>
      </c>
      <c r="S8" s="50">
        <f>+C16</f>
        <v>0</v>
      </c>
      <c r="T8" s="50">
        <f t="shared" ref="T8:AB10" si="0">+D16</f>
        <v>0</v>
      </c>
      <c r="U8" s="50">
        <f t="shared" si="0"/>
        <v>49.080574038078112</v>
      </c>
      <c r="V8" s="50">
        <f t="shared" si="0"/>
        <v>229.09098909147099</v>
      </c>
      <c r="W8" s="50">
        <f t="shared" si="0"/>
        <v>451.82821349233541</v>
      </c>
      <c r="X8" s="50">
        <f t="shared" si="0"/>
        <v>575.64373830386887</v>
      </c>
      <c r="Y8" s="50">
        <f t="shared" si="0"/>
        <v>732.84066228531583</v>
      </c>
      <c r="Z8" s="50">
        <f t="shared" si="0"/>
        <v>863.10977644814955</v>
      </c>
      <c r="AA8" s="50">
        <f t="shared" si="0"/>
        <v>1005.1114599259492</v>
      </c>
      <c r="AB8" s="50">
        <f t="shared" si="0"/>
        <v>1093.294586414833</v>
      </c>
      <c r="AC8" s="3">
        <f>SUM(S8:AB8)</f>
        <v>5000.0000000000009</v>
      </c>
    </row>
    <row r="9" spans="1:42" x14ac:dyDescent="0.25">
      <c r="B9" s="19" t="s">
        <v>11</v>
      </c>
      <c r="C9" s="10"/>
      <c r="D9" s="20"/>
      <c r="E9" s="10"/>
      <c r="F9" s="20"/>
      <c r="G9" s="10"/>
      <c r="H9" s="20"/>
      <c r="I9" s="10"/>
      <c r="J9" s="20"/>
      <c r="K9" s="10"/>
      <c r="L9" s="20"/>
      <c r="M9" s="11">
        <f t="shared" ref="M9:M19" si="1">SUM(C9:L9)</f>
        <v>0</v>
      </c>
      <c r="S9" s="50">
        <f t="shared" ref="S9:S10" si="2">+C17</f>
        <v>0</v>
      </c>
      <c r="T9" s="50">
        <f t="shared" si="0"/>
        <v>0</v>
      </c>
      <c r="U9" s="50">
        <f t="shared" si="0"/>
        <v>21.138595465222267</v>
      </c>
      <c r="V9" s="50">
        <f t="shared" si="0"/>
        <v>86.782703960893201</v>
      </c>
      <c r="W9" s="50">
        <f t="shared" si="0"/>
        <v>142.61662779415647</v>
      </c>
      <c r="X9" s="50">
        <f t="shared" si="0"/>
        <v>190.66072828165676</v>
      </c>
      <c r="Y9" s="50">
        <f t="shared" si="0"/>
        <v>232.41936023919996</v>
      </c>
      <c r="Z9" s="50">
        <f t="shared" si="0"/>
        <v>269.0351879302649</v>
      </c>
      <c r="AA9" s="50">
        <f t="shared" si="0"/>
        <v>301.39136145872396</v>
      </c>
      <c r="AB9" s="50">
        <f t="shared" si="0"/>
        <v>355.95543486988333</v>
      </c>
      <c r="AC9" s="3">
        <f t="shared" ref="AC9:AC10" si="3">SUM(S9:AB9)</f>
        <v>1600.0000000000009</v>
      </c>
    </row>
    <row r="10" spans="1:42" ht="15.75" thickBot="1" x14ac:dyDescent="0.3">
      <c r="B10" s="24" t="s">
        <v>12</v>
      </c>
      <c r="C10" s="28"/>
      <c r="D10" s="29"/>
      <c r="E10" s="28"/>
      <c r="F10" s="29"/>
      <c r="G10" s="28"/>
      <c r="H10" s="29"/>
      <c r="I10" s="28"/>
      <c r="J10" s="29"/>
      <c r="K10" s="28"/>
      <c r="L10" s="29"/>
      <c r="M10" s="30">
        <f t="shared" si="1"/>
        <v>0</v>
      </c>
      <c r="S10" s="50">
        <f t="shared" si="2"/>
        <v>29.293985815132999</v>
      </c>
      <c r="T10" s="50">
        <f t="shared" si="0"/>
        <v>61.479963048439117</v>
      </c>
      <c r="U10" s="50">
        <f t="shared" si="0"/>
        <v>147.40434514476328</v>
      </c>
      <c r="V10" s="50">
        <f t="shared" si="0"/>
        <v>202.21103349807112</v>
      </c>
      <c r="W10" s="50">
        <f t="shared" si="0"/>
        <v>246.02215651226732</v>
      </c>
      <c r="X10" s="50">
        <f t="shared" si="0"/>
        <v>278.94210949627995</v>
      </c>
      <c r="Y10" s="50">
        <f t="shared" si="0"/>
        <v>306.06071735578951</v>
      </c>
      <c r="Z10" s="50">
        <f t="shared" si="0"/>
        <v>335.45573619680874</v>
      </c>
      <c r="AA10" s="50">
        <f t="shared" si="0"/>
        <v>358.19485084885315</v>
      </c>
      <c r="AB10" s="50">
        <f t="shared" si="0"/>
        <v>392.93510208359481</v>
      </c>
      <c r="AC10" s="3">
        <f t="shared" si="3"/>
        <v>2358</v>
      </c>
    </row>
    <row r="11" spans="1:42" x14ac:dyDescent="0.25">
      <c r="B11" s="42" t="s">
        <v>43</v>
      </c>
      <c r="C11" s="31"/>
      <c r="D11" s="32"/>
      <c r="E11" s="31"/>
      <c r="F11" s="32"/>
      <c r="G11" s="31"/>
      <c r="H11" s="32"/>
      <c r="I11" s="31"/>
      <c r="J11" s="32"/>
      <c r="K11" s="31"/>
      <c r="L11" s="32"/>
      <c r="M11" s="33"/>
      <c r="S11" s="50"/>
      <c r="T11" s="50"/>
      <c r="U11" s="50"/>
      <c r="V11" s="50"/>
      <c r="W11" s="50"/>
      <c r="X11" s="50"/>
      <c r="Y11" s="50"/>
      <c r="Z11" s="50"/>
      <c r="AA11" s="50"/>
      <c r="AB11" s="50"/>
    </row>
    <row r="12" spans="1:42" x14ac:dyDescent="0.25">
      <c r="B12" s="19" t="s">
        <v>10</v>
      </c>
      <c r="C12" s="12">
        <f>+'Round 7'!C42</f>
        <v>0</v>
      </c>
      <c r="D12" s="21">
        <f>+'Round 7'!D42</f>
        <v>0</v>
      </c>
      <c r="E12" s="12">
        <f>+'Round 7'!E42</f>
        <v>49.080574038078112</v>
      </c>
      <c r="F12" s="21">
        <f>+'Round 7'!F42</f>
        <v>229.09098909147099</v>
      </c>
      <c r="G12" s="12">
        <f>+'Round 7'!G42</f>
        <v>451.82821349233541</v>
      </c>
      <c r="H12" s="21">
        <f>+'Round 7'!H42</f>
        <v>575.64373830386887</v>
      </c>
      <c r="I12" s="12">
        <f>+'Round 7'!I42</f>
        <v>732.84066228531583</v>
      </c>
      <c r="J12" s="21">
        <f>+'Round 7'!J42</f>
        <v>863.10977644814955</v>
      </c>
      <c r="K12" s="12">
        <f>+'Round 7'!K42</f>
        <v>1005.1114599259492</v>
      </c>
      <c r="L12" s="21">
        <f>+'Round 7'!L42</f>
        <v>1093.294586414833</v>
      </c>
      <c r="M12" s="11">
        <f>SUM(C12:L12)</f>
        <v>5000.0000000000009</v>
      </c>
      <c r="S12" s="50"/>
      <c r="T12" s="50"/>
      <c r="U12" s="50"/>
      <c r="V12" s="50"/>
      <c r="W12" s="50"/>
      <c r="X12" s="50"/>
      <c r="Y12" s="50"/>
      <c r="Z12" s="50"/>
      <c r="AA12" s="50"/>
      <c r="AB12" s="50"/>
    </row>
    <row r="13" spans="1:42" x14ac:dyDescent="0.25">
      <c r="B13" s="19" t="s">
        <v>11</v>
      </c>
      <c r="C13" s="12">
        <f>+'Round 7'!C43</f>
        <v>0</v>
      </c>
      <c r="D13" s="21">
        <f>+'Round 7'!D43</f>
        <v>0</v>
      </c>
      <c r="E13" s="12">
        <f>+'Round 7'!E43</f>
        <v>21.138595465222267</v>
      </c>
      <c r="F13" s="21">
        <f>+'Round 7'!F43</f>
        <v>86.782703960893201</v>
      </c>
      <c r="G13" s="12">
        <f>+'Round 7'!G43</f>
        <v>142.61662779415647</v>
      </c>
      <c r="H13" s="21">
        <f>+'Round 7'!H43</f>
        <v>190.66072828165676</v>
      </c>
      <c r="I13" s="12">
        <f>+'Round 7'!I43</f>
        <v>232.41936023919996</v>
      </c>
      <c r="J13" s="21">
        <f>+'Round 7'!J43</f>
        <v>269.0351879302649</v>
      </c>
      <c r="K13" s="12">
        <f>+'Round 7'!K43</f>
        <v>301.39136145872396</v>
      </c>
      <c r="L13" s="21">
        <f>+'Round 7'!L43</f>
        <v>355.95543486988333</v>
      </c>
      <c r="M13" s="11">
        <f t="shared" ref="M13:M14" si="4">SUM(C13:L13)</f>
        <v>1600.0000000000009</v>
      </c>
      <c r="S13" s="50"/>
      <c r="T13" s="50"/>
      <c r="U13" s="50"/>
      <c r="V13" s="50"/>
      <c r="W13" s="50"/>
      <c r="X13" s="50"/>
      <c r="Y13" s="50"/>
      <c r="Z13" s="50"/>
      <c r="AA13" s="50"/>
      <c r="AB13" s="50"/>
    </row>
    <row r="14" spans="1:42" ht="15.75" thickBot="1" x14ac:dyDescent="0.3">
      <c r="B14" s="24" t="s">
        <v>12</v>
      </c>
      <c r="C14" s="34">
        <f>+'Round 7'!C44</f>
        <v>29.293985815132999</v>
      </c>
      <c r="D14" s="35">
        <f>+'Round 7'!D44</f>
        <v>61.479963048439117</v>
      </c>
      <c r="E14" s="34">
        <f>+'Round 7'!E44</f>
        <v>147.40434514476328</v>
      </c>
      <c r="F14" s="35">
        <f>+'Round 7'!F44</f>
        <v>202.21103349807112</v>
      </c>
      <c r="G14" s="34">
        <f>+'Round 7'!G44</f>
        <v>246.02215651226732</v>
      </c>
      <c r="H14" s="35">
        <f>+'Round 7'!H44</f>
        <v>278.94210949627995</v>
      </c>
      <c r="I14" s="34">
        <f>+'Round 7'!I44</f>
        <v>306.06071735578951</v>
      </c>
      <c r="J14" s="35">
        <f>+'Round 7'!J44</f>
        <v>335.45573619680874</v>
      </c>
      <c r="K14" s="34">
        <f>+'Round 7'!K44</f>
        <v>358.19485084885315</v>
      </c>
      <c r="L14" s="35">
        <f>+'Round 7'!L44</f>
        <v>392.93510208359481</v>
      </c>
      <c r="M14" s="30">
        <f t="shared" si="4"/>
        <v>2358</v>
      </c>
      <c r="S14" s="50"/>
      <c r="T14" s="50"/>
      <c r="U14" s="50"/>
      <c r="V14" s="50"/>
      <c r="W14" s="50"/>
      <c r="X14" s="50"/>
      <c r="Y14" s="50"/>
      <c r="Z14" s="50"/>
      <c r="AA14" s="50"/>
      <c r="AB14" s="50"/>
    </row>
    <row r="15" spans="1:42" x14ac:dyDescent="0.25">
      <c r="B15" s="42" t="s">
        <v>14</v>
      </c>
      <c r="C15" s="31"/>
      <c r="D15" s="32"/>
      <c r="E15" s="31"/>
      <c r="F15" s="32"/>
      <c r="G15" s="31"/>
      <c r="H15" s="32"/>
      <c r="I15" s="31"/>
      <c r="J15" s="32"/>
      <c r="K15" s="31"/>
      <c r="L15" s="32"/>
      <c r="M15" s="33"/>
      <c r="S15" s="50"/>
      <c r="T15" s="50"/>
      <c r="U15" s="50"/>
      <c r="V15" s="50"/>
      <c r="W15" s="50"/>
      <c r="X15" s="50"/>
      <c r="Y15" s="50"/>
      <c r="Z15" s="50"/>
      <c r="AA15" s="50"/>
      <c r="AB15" s="50"/>
    </row>
    <row r="16" spans="1:42" x14ac:dyDescent="0.25">
      <c r="B16" s="19" t="s">
        <v>10</v>
      </c>
      <c r="C16" s="12">
        <f>+C8+C12</f>
        <v>0</v>
      </c>
      <c r="D16" s="21">
        <f t="shared" ref="D16:L16" si="5">+D8+D12</f>
        <v>0</v>
      </c>
      <c r="E16" s="12">
        <f t="shared" si="5"/>
        <v>49.080574038078112</v>
      </c>
      <c r="F16" s="21">
        <f t="shared" si="5"/>
        <v>229.09098909147099</v>
      </c>
      <c r="G16" s="12">
        <f t="shared" si="5"/>
        <v>451.82821349233541</v>
      </c>
      <c r="H16" s="21">
        <f t="shared" si="5"/>
        <v>575.64373830386887</v>
      </c>
      <c r="I16" s="12">
        <f t="shared" si="5"/>
        <v>732.84066228531583</v>
      </c>
      <c r="J16" s="21">
        <f t="shared" si="5"/>
        <v>863.10977644814955</v>
      </c>
      <c r="K16" s="12">
        <f t="shared" si="5"/>
        <v>1005.1114599259492</v>
      </c>
      <c r="L16" s="21">
        <f t="shared" si="5"/>
        <v>1093.294586414833</v>
      </c>
      <c r="M16" s="11">
        <f>SUM(C16:L16)</f>
        <v>5000.0000000000009</v>
      </c>
      <c r="S16" s="50"/>
      <c r="T16" s="50"/>
      <c r="U16" s="50"/>
      <c r="V16" s="50"/>
      <c r="W16" s="50"/>
      <c r="X16" s="50"/>
      <c r="Y16" s="50"/>
      <c r="Z16" s="50"/>
      <c r="AA16" s="50"/>
      <c r="AB16" s="50"/>
    </row>
    <row r="17" spans="1:40" x14ac:dyDescent="0.25">
      <c r="B17" s="19" t="s">
        <v>11</v>
      </c>
      <c r="C17" s="12">
        <f t="shared" ref="C17:L18" si="6">+C9+C13</f>
        <v>0</v>
      </c>
      <c r="D17" s="21">
        <f t="shared" si="6"/>
        <v>0</v>
      </c>
      <c r="E17" s="12">
        <f t="shared" si="6"/>
        <v>21.138595465222267</v>
      </c>
      <c r="F17" s="21">
        <f t="shared" si="6"/>
        <v>86.782703960893201</v>
      </c>
      <c r="G17" s="12">
        <f t="shared" si="6"/>
        <v>142.61662779415647</v>
      </c>
      <c r="H17" s="21">
        <f t="shared" si="6"/>
        <v>190.66072828165676</v>
      </c>
      <c r="I17" s="12">
        <f t="shared" si="6"/>
        <v>232.41936023919996</v>
      </c>
      <c r="J17" s="21">
        <f t="shared" si="6"/>
        <v>269.0351879302649</v>
      </c>
      <c r="K17" s="12">
        <f t="shared" si="6"/>
        <v>301.39136145872396</v>
      </c>
      <c r="L17" s="21">
        <f t="shared" si="6"/>
        <v>355.95543486988333</v>
      </c>
      <c r="M17" s="11">
        <f t="shared" ref="M17:M18" si="7">SUM(C17:L17)</f>
        <v>1600.0000000000009</v>
      </c>
      <c r="S17" s="50"/>
      <c r="T17" s="50"/>
      <c r="U17" s="50"/>
      <c r="V17" s="50"/>
      <c r="W17" s="50"/>
      <c r="X17" s="50"/>
      <c r="Y17" s="50"/>
      <c r="Z17" s="50"/>
      <c r="AA17" s="50"/>
      <c r="AB17" s="50"/>
    </row>
    <row r="18" spans="1:40" ht="15.75" thickBot="1" x14ac:dyDescent="0.3">
      <c r="B18" s="19" t="s">
        <v>12</v>
      </c>
      <c r="C18" s="12">
        <f t="shared" si="6"/>
        <v>29.293985815132999</v>
      </c>
      <c r="D18" s="21">
        <f t="shared" si="6"/>
        <v>61.479963048439117</v>
      </c>
      <c r="E18" s="12">
        <f t="shared" si="6"/>
        <v>147.40434514476328</v>
      </c>
      <c r="F18" s="21">
        <f t="shared" si="6"/>
        <v>202.21103349807112</v>
      </c>
      <c r="G18" s="12">
        <f t="shared" si="6"/>
        <v>246.02215651226732</v>
      </c>
      <c r="H18" s="21">
        <f t="shared" si="6"/>
        <v>278.94210949627995</v>
      </c>
      <c r="I18" s="12">
        <f t="shared" si="6"/>
        <v>306.06071735578951</v>
      </c>
      <c r="J18" s="21">
        <f t="shared" si="6"/>
        <v>335.45573619680874</v>
      </c>
      <c r="K18" s="12">
        <f t="shared" si="6"/>
        <v>358.19485084885315</v>
      </c>
      <c r="L18" s="21">
        <f t="shared" si="6"/>
        <v>392.93510208359481</v>
      </c>
      <c r="M18" s="11">
        <f t="shared" si="7"/>
        <v>2358</v>
      </c>
      <c r="S18" s="50"/>
      <c r="T18" s="50"/>
      <c r="U18" s="50"/>
      <c r="V18" s="50"/>
      <c r="W18" s="50"/>
      <c r="X18" s="50"/>
      <c r="Y18" s="50"/>
      <c r="Z18" s="50"/>
      <c r="AA18" s="50"/>
      <c r="AB18" s="50"/>
    </row>
    <row r="19" spans="1:40" ht="15.75" thickBot="1" x14ac:dyDescent="0.3">
      <c r="B19" s="132" t="s">
        <v>14</v>
      </c>
      <c r="C19" s="127">
        <f>SUM(C16:C18)</f>
        <v>29.293985815132999</v>
      </c>
      <c r="D19" s="128">
        <f t="shared" ref="D19:L19" si="8">SUM(D16:D18)</f>
        <v>61.479963048439117</v>
      </c>
      <c r="E19" s="127">
        <f t="shared" si="8"/>
        <v>217.62351464806366</v>
      </c>
      <c r="F19" s="128">
        <f t="shared" si="8"/>
        <v>518.08472655043533</v>
      </c>
      <c r="G19" s="127">
        <f t="shared" si="8"/>
        <v>840.46699779875917</v>
      </c>
      <c r="H19" s="128">
        <f t="shared" si="8"/>
        <v>1045.2465760818056</v>
      </c>
      <c r="I19" s="127">
        <f t="shared" si="8"/>
        <v>1271.3207398803052</v>
      </c>
      <c r="J19" s="128">
        <f t="shared" si="8"/>
        <v>1467.6007005752231</v>
      </c>
      <c r="K19" s="127">
        <f t="shared" si="8"/>
        <v>1664.6976722335262</v>
      </c>
      <c r="L19" s="128">
        <f t="shared" si="8"/>
        <v>1842.185123368311</v>
      </c>
      <c r="M19" s="129">
        <f t="shared" si="1"/>
        <v>8958</v>
      </c>
    </row>
    <row r="20" spans="1:40" ht="15" customHeight="1" x14ac:dyDescent="0.25">
      <c r="B20" s="42" t="s">
        <v>13</v>
      </c>
      <c r="C20" s="25"/>
      <c r="D20" s="26"/>
      <c r="E20" s="25"/>
      <c r="F20" s="26"/>
      <c r="G20" s="25"/>
      <c r="H20" s="26"/>
      <c r="I20" s="25"/>
      <c r="J20" s="26"/>
      <c r="K20" s="25"/>
      <c r="L20" s="26"/>
      <c r="M20" s="27"/>
      <c r="N20" s="91" t="s">
        <v>40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</row>
    <row r="21" spans="1:40" ht="15" customHeight="1" x14ac:dyDescent="0.25">
      <c r="B21" s="19" t="s">
        <v>10</v>
      </c>
      <c r="C21" s="13"/>
      <c r="D21" s="22"/>
      <c r="E21" s="13"/>
      <c r="F21" s="22"/>
      <c r="G21" s="13"/>
      <c r="H21" s="22"/>
      <c r="I21" s="13"/>
      <c r="J21" s="22"/>
      <c r="K21" s="13"/>
      <c r="L21" s="22"/>
      <c r="M21" s="9">
        <f>+AE25</f>
        <v>0</v>
      </c>
      <c r="N21" s="92"/>
      <c r="S21" s="50">
        <f>+C21</f>
        <v>0</v>
      </c>
      <c r="T21" s="50">
        <f t="shared" ref="T21:AB23" si="9">+D21</f>
        <v>0</v>
      </c>
      <c r="U21" s="50">
        <f t="shared" si="9"/>
        <v>0</v>
      </c>
      <c r="V21" s="50">
        <f t="shared" si="9"/>
        <v>0</v>
      </c>
      <c r="W21" s="50">
        <f t="shared" si="9"/>
        <v>0</v>
      </c>
      <c r="X21" s="50">
        <f t="shared" si="9"/>
        <v>0</v>
      </c>
      <c r="Y21" s="50">
        <f t="shared" si="9"/>
        <v>0</v>
      </c>
      <c r="Z21" s="50">
        <f t="shared" si="9"/>
        <v>0</v>
      </c>
      <c r="AA21" s="50">
        <f t="shared" si="9"/>
        <v>0</v>
      </c>
      <c r="AB21" s="50">
        <f t="shared" si="9"/>
        <v>0</v>
      </c>
      <c r="AI21" s="3">
        <v>25</v>
      </c>
      <c r="AJ21" s="3">
        <v>10000</v>
      </c>
      <c r="AK21" s="3">
        <v>50</v>
      </c>
      <c r="AL21" s="3">
        <v>5500</v>
      </c>
      <c r="AM21" s="3">
        <v>100</v>
      </c>
      <c r="AN21" s="3">
        <v>3250</v>
      </c>
    </row>
    <row r="22" spans="1:40" x14ac:dyDescent="0.25">
      <c r="B22" s="19" t="s">
        <v>11</v>
      </c>
      <c r="C22" s="13"/>
      <c r="D22" s="22"/>
      <c r="E22" s="13"/>
      <c r="F22" s="22"/>
      <c r="G22" s="13"/>
      <c r="H22" s="22"/>
      <c r="I22" s="13"/>
      <c r="J22" s="22"/>
      <c r="K22" s="13"/>
      <c r="L22" s="22"/>
      <c r="M22" s="9">
        <f t="shared" ref="M22:M23" si="10">+AE26</f>
        <v>0</v>
      </c>
      <c r="N22" s="92"/>
      <c r="S22" s="50">
        <f t="shared" ref="S22:S23" si="11">+C22</f>
        <v>0</v>
      </c>
      <c r="T22" s="50">
        <f t="shared" si="9"/>
        <v>0</v>
      </c>
      <c r="U22" s="50">
        <f t="shared" si="9"/>
        <v>0</v>
      </c>
      <c r="V22" s="50">
        <f t="shared" si="9"/>
        <v>0</v>
      </c>
      <c r="W22" s="50">
        <f t="shared" si="9"/>
        <v>0</v>
      </c>
      <c r="X22" s="50">
        <f t="shared" si="9"/>
        <v>0</v>
      </c>
      <c r="Y22" s="50">
        <f t="shared" si="9"/>
        <v>0</v>
      </c>
      <c r="Z22" s="50">
        <f t="shared" si="9"/>
        <v>0</v>
      </c>
      <c r="AA22" s="50">
        <f t="shared" si="9"/>
        <v>0</v>
      </c>
      <c r="AB22" s="50">
        <f t="shared" si="9"/>
        <v>0</v>
      </c>
      <c r="AI22" s="3">
        <v>26</v>
      </c>
      <c r="AJ22" s="3">
        <v>9800</v>
      </c>
      <c r="AK22" s="3">
        <v>52</v>
      </c>
      <c r="AL22" s="3">
        <v>5400</v>
      </c>
      <c r="AM22" s="3">
        <v>102</v>
      </c>
      <c r="AN22" s="3">
        <v>3200</v>
      </c>
    </row>
    <row r="23" spans="1:40" ht="15.75" thickBot="1" x14ac:dyDescent="0.3">
      <c r="B23" s="24" t="s">
        <v>12</v>
      </c>
      <c r="C23" s="36"/>
      <c r="D23" s="37"/>
      <c r="E23" s="36"/>
      <c r="F23" s="37"/>
      <c r="G23" s="36"/>
      <c r="H23" s="37"/>
      <c r="I23" s="36"/>
      <c r="J23" s="37"/>
      <c r="K23" s="36"/>
      <c r="L23" s="37"/>
      <c r="M23" s="15">
        <f t="shared" si="10"/>
        <v>0</v>
      </c>
      <c r="N23" s="93"/>
      <c r="S23" s="50">
        <f t="shared" si="11"/>
        <v>0</v>
      </c>
      <c r="T23" s="50">
        <f t="shared" si="9"/>
        <v>0</v>
      </c>
      <c r="U23" s="50">
        <f t="shared" si="9"/>
        <v>0</v>
      </c>
      <c r="V23" s="50">
        <f t="shared" si="9"/>
        <v>0</v>
      </c>
      <c r="W23" s="50">
        <f t="shared" si="9"/>
        <v>0</v>
      </c>
      <c r="X23" s="50">
        <f t="shared" si="9"/>
        <v>0</v>
      </c>
      <c r="Y23" s="50">
        <f t="shared" si="9"/>
        <v>0</v>
      </c>
      <c r="Z23" s="50">
        <f t="shared" si="9"/>
        <v>0</v>
      </c>
      <c r="AA23" s="50">
        <f t="shared" si="9"/>
        <v>0</v>
      </c>
      <c r="AB23" s="50">
        <f t="shared" si="9"/>
        <v>0</v>
      </c>
      <c r="AI23" s="3">
        <v>27</v>
      </c>
      <c r="AJ23" s="3">
        <v>9600</v>
      </c>
      <c r="AK23" s="3">
        <v>54</v>
      </c>
      <c r="AL23" s="3">
        <v>5300</v>
      </c>
      <c r="AM23" s="3">
        <v>104</v>
      </c>
      <c r="AN23" s="3">
        <v>3150</v>
      </c>
    </row>
    <row r="24" spans="1:40" x14ac:dyDescent="0.25">
      <c r="B24" s="42" t="s">
        <v>15</v>
      </c>
      <c r="C24" s="25"/>
      <c r="D24" s="26"/>
      <c r="E24" s="25"/>
      <c r="F24" s="26"/>
      <c r="G24" s="25"/>
      <c r="H24" s="26"/>
      <c r="I24" s="25"/>
      <c r="J24" s="26"/>
      <c r="K24" s="25"/>
      <c r="L24" s="26"/>
      <c r="M24" s="27"/>
      <c r="AI24" s="3">
        <v>28</v>
      </c>
      <c r="AJ24" s="3">
        <v>9400</v>
      </c>
      <c r="AK24" s="3">
        <v>56</v>
      </c>
      <c r="AL24" s="3">
        <v>5200</v>
      </c>
      <c r="AM24" s="3">
        <v>106</v>
      </c>
      <c r="AN24" s="3">
        <v>3100</v>
      </c>
    </row>
    <row r="25" spans="1:40" x14ac:dyDescent="0.25">
      <c r="A25" s="3">
        <v>10</v>
      </c>
      <c r="B25" s="19" t="s">
        <v>35</v>
      </c>
      <c r="C25" s="12">
        <f t="shared" ref="C25:L25" si="12">+C8*$A25</f>
        <v>0</v>
      </c>
      <c r="D25" s="21">
        <f t="shared" si="12"/>
        <v>0</v>
      </c>
      <c r="E25" s="12">
        <f t="shared" si="12"/>
        <v>0</v>
      </c>
      <c r="F25" s="21">
        <f t="shared" si="12"/>
        <v>0</v>
      </c>
      <c r="G25" s="12">
        <f t="shared" si="12"/>
        <v>0</v>
      </c>
      <c r="H25" s="21">
        <f t="shared" si="12"/>
        <v>0</v>
      </c>
      <c r="I25" s="12">
        <f t="shared" si="12"/>
        <v>0</v>
      </c>
      <c r="J25" s="21">
        <f t="shared" si="12"/>
        <v>0</v>
      </c>
      <c r="K25" s="12">
        <f t="shared" si="12"/>
        <v>0</v>
      </c>
      <c r="L25" s="21">
        <f t="shared" si="12"/>
        <v>0</v>
      </c>
      <c r="M25" s="11">
        <f>SUM(C25:L25)</f>
        <v>0</v>
      </c>
      <c r="S25" s="3">
        <f>+S21*S8</f>
        <v>0</v>
      </c>
      <c r="T25" s="3">
        <f t="shared" ref="T25:AB25" si="13">+T21*T8</f>
        <v>0</v>
      </c>
      <c r="U25" s="3">
        <f t="shared" si="13"/>
        <v>0</v>
      </c>
      <c r="V25" s="3">
        <f t="shared" si="13"/>
        <v>0</v>
      </c>
      <c r="W25" s="3">
        <f t="shared" si="13"/>
        <v>0</v>
      </c>
      <c r="X25" s="3">
        <f t="shared" si="13"/>
        <v>0</v>
      </c>
      <c r="Y25" s="3">
        <f t="shared" si="13"/>
        <v>0</v>
      </c>
      <c r="Z25" s="3">
        <f t="shared" si="13"/>
        <v>0</v>
      </c>
      <c r="AA25" s="3">
        <f t="shared" si="13"/>
        <v>0</v>
      </c>
      <c r="AB25" s="3">
        <f t="shared" si="13"/>
        <v>0</v>
      </c>
      <c r="AC25" s="3">
        <f>SUM(S25:AB25)</f>
        <v>0</v>
      </c>
      <c r="AD25" s="3">
        <f>IFERROR(AC25/AC8,0)</f>
        <v>0</v>
      </c>
      <c r="AE25" s="3">
        <f>ROUND(AD25,0)</f>
        <v>0</v>
      </c>
      <c r="AI25" s="3">
        <v>29</v>
      </c>
      <c r="AJ25" s="3">
        <v>9200</v>
      </c>
      <c r="AK25" s="3">
        <v>58</v>
      </c>
      <c r="AL25" s="3">
        <v>5100</v>
      </c>
      <c r="AM25" s="3">
        <v>108</v>
      </c>
      <c r="AN25" s="3">
        <v>3050</v>
      </c>
    </row>
    <row r="26" spans="1:40" x14ac:dyDescent="0.25">
      <c r="A26" s="3">
        <v>25</v>
      </c>
      <c r="B26" s="19" t="s">
        <v>36</v>
      </c>
      <c r="C26" s="12">
        <f t="shared" ref="C26:L26" si="14">+C9*$A26</f>
        <v>0</v>
      </c>
      <c r="D26" s="21">
        <f t="shared" si="14"/>
        <v>0</v>
      </c>
      <c r="E26" s="12">
        <f t="shared" si="14"/>
        <v>0</v>
      </c>
      <c r="F26" s="21">
        <f t="shared" si="14"/>
        <v>0</v>
      </c>
      <c r="G26" s="12">
        <f t="shared" si="14"/>
        <v>0</v>
      </c>
      <c r="H26" s="21">
        <f t="shared" si="14"/>
        <v>0</v>
      </c>
      <c r="I26" s="12">
        <f t="shared" si="14"/>
        <v>0</v>
      </c>
      <c r="J26" s="21">
        <f t="shared" si="14"/>
        <v>0</v>
      </c>
      <c r="K26" s="12">
        <f t="shared" si="14"/>
        <v>0</v>
      </c>
      <c r="L26" s="21">
        <f t="shared" si="14"/>
        <v>0</v>
      </c>
      <c r="M26" s="11">
        <f t="shared" ref="M26:M29" si="15">SUM(C26:L26)</f>
        <v>0</v>
      </c>
      <c r="S26" s="3">
        <f>+S22*S9</f>
        <v>0</v>
      </c>
      <c r="T26" s="3">
        <f t="shared" ref="T26:AB26" si="16">+T22*T9</f>
        <v>0</v>
      </c>
      <c r="U26" s="3">
        <f t="shared" si="16"/>
        <v>0</v>
      </c>
      <c r="V26" s="3">
        <f t="shared" si="16"/>
        <v>0</v>
      </c>
      <c r="W26" s="3">
        <f t="shared" si="16"/>
        <v>0</v>
      </c>
      <c r="X26" s="3">
        <f t="shared" si="16"/>
        <v>0</v>
      </c>
      <c r="Y26" s="3">
        <f t="shared" si="16"/>
        <v>0</v>
      </c>
      <c r="Z26" s="3">
        <f t="shared" si="16"/>
        <v>0</v>
      </c>
      <c r="AA26" s="3">
        <f t="shared" si="16"/>
        <v>0</v>
      </c>
      <c r="AB26" s="3">
        <f t="shared" si="16"/>
        <v>0</v>
      </c>
      <c r="AC26" s="3">
        <f t="shared" ref="AC26:AC27" si="17">SUM(S26:AB26)</f>
        <v>0</v>
      </c>
      <c r="AD26" s="3">
        <f>IFERROR(AC26/AC9,0)</f>
        <v>0</v>
      </c>
      <c r="AE26" s="3">
        <f t="shared" ref="AE26:AE27" si="18">ROUND(AD26,0)</f>
        <v>0</v>
      </c>
      <c r="AI26" s="3">
        <v>30</v>
      </c>
      <c r="AJ26" s="3">
        <v>9000</v>
      </c>
      <c r="AK26" s="3">
        <v>60</v>
      </c>
      <c r="AL26" s="3">
        <v>5000</v>
      </c>
      <c r="AM26" s="3">
        <v>110</v>
      </c>
      <c r="AN26" s="3">
        <v>3000</v>
      </c>
    </row>
    <row r="27" spans="1:40" x14ac:dyDescent="0.25">
      <c r="A27" s="3">
        <v>40</v>
      </c>
      <c r="B27" s="19" t="s">
        <v>37</v>
      </c>
      <c r="C27" s="12">
        <f t="shared" ref="C27:L27" si="19">+C10*$A27</f>
        <v>0</v>
      </c>
      <c r="D27" s="21">
        <f t="shared" si="19"/>
        <v>0</v>
      </c>
      <c r="E27" s="12">
        <f t="shared" si="19"/>
        <v>0</v>
      </c>
      <c r="F27" s="21">
        <f t="shared" si="19"/>
        <v>0</v>
      </c>
      <c r="G27" s="12">
        <f t="shared" si="19"/>
        <v>0</v>
      </c>
      <c r="H27" s="21">
        <f t="shared" si="19"/>
        <v>0</v>
      </c>
      <c r="I27" s="12">
        <f t="shared" si="19"/>
        <v>0</v>
      </c>
      <c r="J27" s="21">
        <f t="shared" si="19"/>
        <v>0</v>
      </c>
      <c r="K27" s="12">
        <f t="shared" si="19"/>
        <v>0</v>
      </c>
      <c r="L27" s="21">
        <f t="shared" si="19"/>
        <v>0</v>
      </c>
      <c r="M27" s="11">
        <f t="shared" si="15"/>
        <v>0</v>
      </c>
      <c r="S27" s="3">
        <f>+S23*S10</f>
        <v>0</v>
      </c>
      <c r="T27" s="3">
        <f t="shared" ref="T27:AB27" si="20">+T23*T10</f>
        <v>0</v>
      </c>
      <c r="U27" s="3">
        <f t="shared" si="20"/>
        <v>0</v>
      </c>
      <c r="V27" s="3">
        <f t="shared" si="20"/>
        <v>0</v>
      </c>
      <c r="W27" s="3">
        <f t="shared" si="20"/>
        <v>0</v>
      </c>
      <c r="X27" s="3">
        <f t="shared" si="20"/>
        <v>0</v>
      </c>
      <c r="Y27" s="3">
        <f t="shared" si="20"/>
        <v>0</v>
      </c>
      <c r="Z27" s="3">
        <f t="shared" si="20"/>
        <v>0</v>
      </c>
      <c r="AA27" s="3">
        <f t="shared" si="20"/>
        <v>0</v>
      </c>
      <c r="AB27" s="3">
        <f t="shared" si="20"/>
        <v>0</v>
      </c>
      <c r="AC27" s="3">
        <f t="shared" si="17"/>
        <v>0</v>
      </c>
      <c r="AD27" s="3">
        <f>IFERROR(AC27/AC10,0)</f>
        <v>0</v>
      </c>
      <c r="AE27" s="3">
        <f t="shared" si="18"/>
        <v>0</v>
      </c>
      <c r="AI27" s="3">
        <v>31</v>
      </c>
      <c r="AJ27" s="3">
        <v>8800</v>
      </c>
      <c r="AK27" s="3">
        <v>62</v>
      </c>
      <c r="AL27" s="3">
        <v>4900</v>
      </c>
      <c r="AM27" s="3">
        <v>112</v>
      </c>
      <c r="AN27" s="3">
        <v>2950</v>
      </c>
    </row>
    <row r="28" spans="1:40" x14ac:dyDescent="0.25">
      <c r="B28" s="19" t="s">
        <v>58</v>
      </c>
      <c r="C28" s="12">
        <f>ROUND('Round 7'!C42*1+'Round 7'!C43*2.5+'Round 7'!C44*4,0)</f>
        <v>117</v>
      </c>
      <c r="D28" s="21">
        <f>ROUND('Round 7'!D42*1+'Round 7'!D43*2.5+'Round 7'!D44*4,0)</f>
        <v>246</v>
      </c>
      <c r="E28" s="12">
        <f>ROUND('Round 7'!E42*1+'Round 7'!E43*2.5+'Round 7'!E44*4,0)</f>
        <v>692</v>
      </c>
      <c r="F28" s="21">
        <f>ROUND('Round 7'!F42*1+'Round 7'!F43*2.5+'Round 7'!F44*4,0)</f>
        <v>1255</v>
      </c>
      <c r="G28" s="12">
        <f>ROUND('Round 7'!G42*1+'Round 7'!G43*2.5+'Round 7'!G44*4,0)</f>
        <v>1792</v>
      </c>
      <c r="H28" s="21">
        <f>ROUND('Round 7'!H42*1+'Round 7'!H43*2.5+'Round 7'!H44*4,0)</f>
        <v>2168</v>
      </c>
      <c r="I28" s="12">
        <f>ROUND('Round 7'!I42*1+'Round 7'!I43*2.5+'Round 7'!I44*4,0)</f>
        <v>2538</v>
      </c>
      <c r="J28" s="21">
        <f>ROUND('Round 7'!J42*1+'Round 7'!J43*2.5+'Round 7'!J44*4,0)</f>
        <v>2878</v>
      </c>
      <c r="K28" s="12">
        <f>ROUND('Round 7'!K42*1+'Round 7'!K43*2.5+'Round 7'!K44*4,0)</f>
        <v>3191</v>
      </c>
      <c r="L28" s="21">
        <f>ROUND('Round 7'!L42*1+'Round 7'!L43*2.5+'Round 7'!L44*4,0)</f>
        <v>3555</v>
      </c>
      <c r="M28" s="11">
        <f t="shared" si="15"/>
        <v>18432</v>
      </c>
      <c r="AI28" s="3">
        <v>32</v>
      </c>
      <c r="AJ28" s="3">
        <v>8600</v>
      </c>
      <c r="AK28" s="3">
        <v>64</v>
      </c>
      <c r="AL28" s="3">
        <v>4800</v>
      </c>
      <c r="AM28" s="3">
        <v>114</v>
      </c>
      <c r="AN28" s="3">
        <v>2900</v>
      </c>
    </row>
    <row r="29" spans="1:40" ht="15.75" thickBot="1" x14ac:dyDescent="0.3">
      <c r="B29" s="43" t="s">
        <v>18</v>
      </c>
      <c r="C29" s="34">
        <f>IF($D5&gt;C63,5000,"N/A")</f>
        <v>5000</v>
      </c>
      <c r="D29" s="35">
        <f t="shared" ref="D29:L29" si="21">IF($D5&gt;D63,5000,"N/A")</f>
        <v>5000</v>
      </c>
      <c r="E29" s="34">
        <f t="shared" si="21"/>
        <v>5000</v>
      </c>
      <c r="F29" s="35">
        <f t="shared" si="21"/>
        <v>5000</v>
      </c>
      <c r="G29" s="34">
        <f t="shared" si="21"/>
        <v>5000</v>
      </c>
      <c r="H29" s="35">
        <f t="shared" si="21"/>
        <v>5000</v>
      </c>
      <c r="I29" s="34">
        <f t="shared" si="21"/>
        <v>5000</v>
      </c>
      <c r="J29" s="35">
        <f t="shared" si="21"/>
        <v>5000</v>
      </c>
      <c r="K29" s="34">
        <f t="shared" si="21"/>
        <v>5000</v>
      </c>
      <c r="L29" s="35">
        <f t="shared" si="21"/>
        <v>5000</v>
      </c>
      <c r="M29" s="30">
        <f t="shared" si="15"/>
        <v>50000</v>
      </c>
      <c r="S29" s="3">
        <f>IF(AND(S8=0,S21=0),1,0)</f>
        <v>1</v>
      </c>
      <c r="T29" s="3">
        <f t="shared" ref="T29:AB29" si="22">IF(AND(T8=0,T21=0),1,0)</f>
        <v>1</v>
      </c>
      <c r="U29" s="3">
        <f t="shared" si="22"/>
        <v>0</v>
      </c>
      <c r="V29" s="3">
        <f t="shared" si="22"/>
        <v>0</v>
      </c>
      <c r="W29" s="3">
        <f t="shared" si="22"/>
        <v>0</v>
      </c>
      <c r="X29" s="3">
        <f t="shared" si="22"/>
        <v>0</v>
      </c>
      <c r="Y29" s="3">
        <f t="shared" si="22"/>
        <v>0</v>
      </c>
      <c r="Z29" s="3">
        <f t="shared" si="22"/>
        <v>0</v>
      </c>
      <c r="AA29" s="3">
        <f t="shared" si="22"/>
        <v>0</v>
      </c>
      <c r="AB29" s="3">
        <f t="shared" si="22"/>
        <v>0</v>
      </c>
      <c r="AI29" s="3">
        <v>33</v>
      </c>
      <c r="AJ29" s="3">
        <v>8400</v>
      </c>
      <c r="AK29" s="3">
        <v>66</v>
      </c>
      <c r="AL29" s="3">
        <v>4700</v>
      </c>
      <c r="AM29" s="3">
        <v>116</v>
      </c>
      <c r="AN29" s="3">
        <v>2850</v>
      </c>
    </row>
    <row r="30" spans="1:40" ht="15.75" thickBot="1" x14ac:dyDescent="0.3">
      <c r="B30" s="62" t="s">
        <v>17</v>
      </c>
      <c r="C30" s="127">
        <f>SUM(C25:C29)</f>
        <v>5117</v>
      </c>
      <c r="D30" s="128">
        <f t="shared" ref="D30:L30" si="23">SUM(D25:D29)</f>
        <v>5246</v>
      </c>
      <c r="E30" s="127">
        <f t="shared" si="23"/>
        <v>5692</v>
      </c>
      <c r="F30" s="128">
        <f t="shared" si="23"/>
        <v>6255</v>
      </c>
      <c r="G30" s="127">
        <f t="shared" si="23"/>
        <v>6792</v>
      </c>
      <c r="H30" s="128">
        <f t="shared" si="23"/>
        <v>7168</v>
      </c>
      <c r="I30" s="127">
        <f t="shared" si="23"/>
        <v>7538</v>
      </c>
      <c r="J30" s="128">
        <f t="shared" si="23"/>
        <v>7878</v>
      </c>
      <c r="K30" s="127">
        <f t="shared" si="23"/>
        <v>8191</v>
      </c>
      <c r="L30" s="128">
        <f t="shared" si="23"/>
        <v>8555</v>
      </c>
      <c r="M30" s="11"/>
      <c r="S30" s="3">
        <f>IF(AND(S9=0,S22=0),1,0)</f>
        <v>1</v>
      </c>
      <c r="T30" s="3">
        <f t="shared" ref="T30:AB30" si="24">IF(AND(T9=0,T22=0),1,0)</f>
        <v>1</v>
      </c>
      <c r="U30" s="3">
        <f t="shared" si="24"/>
        <v>0</v>
      </c>
      <c r="V30" s="3">
        <f t="shared" si="24"/>
        <v>0</v>
      </c>
      <c r="W30" s="3">
        <f t="shared" si="24"/>
        <v>0</v>
      </c>
      <c r="X30" s="3">
        <f t="shared" si="24"/>
        <v>0</v>
      </c>
      <c r="Y30" s="3">
        <f t="shared" si="24"/>
        <v>0</v>
      </c>
      <c r="Z30" s="3">
        <f t="shared" si="24"/>
        <v>0</v>
      </c>
      <c r="AA30" s="3">
        <f t="shared" si="24"/>
        <v>0</v>
      </c>
      <c r="AB30" s="3">
        <f t="shared" si="24"/>
        <v>0</v>
      </c>
      <c r="AI30" s="3">
        <v>34</v>
      </c>
      <c r="AJ30" s="3">
        <v>8200</v>
      </c>
      <c r="AK30" s="3">
        <v>68</v>
      </c>
      <c r="AL30" s="3">
        <v>4600</v>
      </c>
      <c r="AM30" s="3">
        <v>118</v>
      </c>
      <c r="AN30" s="3">
        <v>2800</v>
      </c>
    </row>
    <row r="31" spans="1:40" x14ac:dyDescent="0.25">
      <c r="B31" s="19" t="s">
        <v>54</v>
      </c>
      <c r="C31" s="12">
        <f>MAX(+'Round 7'!C53,50000)</f>
        <v>50000</v>
      </c>
      <c r="D31" s="21">
        <f>MAX(+'Round 7'!D53,50000)</f>
        <v>56032.603879913891</v>
      </c>
      <c r="E31" s="12">
        <f>MAX(+'Round 7'!E53,50000)</f>
        <v>59232.789085020355</v>
      </c>
      <c r="F31" s="21">
        <f>MAX(+'Round 7'!F53,50000)</f>
        <v>53464.943739336697</v>
      </c>
      <c r="G31" s="12">
        <f>MAX(+'Round 7'!G53,50000)</f>
        <v>50000</v>
      </c>
      <c r="H31" s="21">
        <f>MAX(+'Round 7'!H53,50000)</f>
        <v>50000</v>
      </c>
      <c r="I31" s="12">
        <f>MAX(+'Round 7'!I53,50000)</f>
        <v>50000</v>
      </c>
      <c r="J31" s="21">
        <f>MAX(+'Round 7'!J53,50000)</f>
        <v>50000</v>
      </c>
      <c r="K31" s="12">
        <f>MAX(+'Round 7'!K53,50000)</f>
        <v>50000</v>
      </c>
      <c r="L31" s="21">
        <f>MAX(+'Round 7'!L53,50000)</f>
        <v>50000</v>
      </c>
      <c r="M31" s="9"/>
      <c r="S31" s="3">
        <f>IF(AND(S10=0,S23=0),1,0)</f>
        <v>0</v>
      </c>
      <c r="T31" s="3">
        <f t="shared" ref="T31:AB31" si="25">IF(AND(T10=0,T23=0),1,0)</f>
        <v>0</v>
      </c>
      <c r="U31" s="3">
        <f t="shared" si="25"/>
        <v>0</v>
      </c>
      <c r="V31" s="3">
        <f t="shared" si="25"/>
        <v>0</v>
      </c>
      <c r="W31" s="3">
        <f t="shared" si="25"/>
        <v>0</v>
      </c>
      <c r="X31" s="3">
        <f t="shared" si="25"/>
        <v>0</v>
      </c>
      <c r="Y31" s="3">
        <f t="shared" si="25"/>
        <v>0</v>
      </c>
      <c r="Z31" s="3">
        <f t="shared" si="25"/>
        <v>0</v>
      </c>
      <c r="AA31" s="3">
        <f t="shared" si="25"/>
        <v>0</v>
      </c>
      <c r="AB31" s="3">
        <f t="shared" si="25"/>
        <v>0</v>
      </c>
      <c r="AI31" s="3">
        <v>35</v>
      </c>
      <c r="AJ31" s="3">
        <v>8000</v>
      </c>
      <c r="AK31" s="3">
        <v>70</v>
      </c>
      <c r="AL31" s="3">
        <v>4500</v>
      </c>
      <c r="AM31" s="3">
        <v>120</v>
      </c>
      <c r="AN31" s="3">
        <v>2750</v>
      </c>
    </row>
    <row r="32" spans="1:40" x14ac:dyDescent="0.25">
      <c r="A32" s="3">
        <v>25000</v>
      </c>
      <c r="B32" s="19" t="s">
        <v>38</v>
      </c>
      <c r="C32" s="14" t="str">
        <f>IF(C30&gt;C31,"Over","OK")</f>
        <v>OK</v>
      </c>
      <c r="D32" s="23" t="str">
        <f t="shared" ref="D32:L32" si="26">IF(D30&gt;D31,"Over","OK")</f>
        <v>OK</v>
      </c>
      <c r="E32" s="14" t="str">
        <f t="shared" si="26"/>
        <v>OK</v>
      </c>
      <c r="F32" s="23" t="str">
        <f t="shared" si="26"/>
        <v>OK</v>
      </c>
      <c r="G32" s="14" t="str">
        <f t="shared" si="26"/>
        <v>OK</v>
      </c>
      <c r="H32" s="23" t="str">
        <f t="shared" si="26"/>
        <v>OK</v>
      </c>
      <c r="I32" s="14" t="str">
        <f t="shared" si="26"/>
        <v>OK</v>
      </c>
      <c r="J32" s="23" t="str">
        <f t="shared" si="26"/>
        <v>OK</v>
      </c>
      <c r="K32" s="14" t="str">
        <f t="shared" si="26"/>
        <v>OK</v>
      </c>
      <c r="L32" s="23" t="str">
        <f t="shared" si="26"/>
        <v>OK</v>
      </c>
      <c r="M32" s="76">
        <f>COUNTIF(C33:L33,"Recheck")</f>
        <v>10</v>
      </c>
      <c r="S32" s="3">
        <f>IF(AND(S8&lt;&gt;0,S21&lt;&gt;0),1,0)</f>
        <v>0</v>
      </c>
      <c r="T32" s="3">
        <f t="shared" ref="T32:AB32" si="27">IF(AND(T8&lt;&gt;0,T21&lt;&gt;0),1,0)</f>
        <v>0</v>
      </c>
      <c r="U32" s="3">
        <f t="shared" si="27"/>
        <v>0</v>
      </c>
      <c r="V32" s="3">
        <f t="shared" si="27"/>
        <v>0</v>
      </c>
      <c r="W32" s="3">
        <f t="shared" si="27"/>
        <v>0</v>
      </c>
      <c r="X32" s="3">
        <f t="shared" si="27"/>
        <v>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I32" s="3">
        <v>36</v>
      </c>
      <c r="AJ32" s="3">
        <v>7800</v>
      </c>
      <c r="AK32" s="3">
        <v>72</v>
      </c>
      <c r="AL32" s="3">
        <v>4400</v>
      </c>
      <c r="AM32" s="3">
        <v>122</v>
      </c>
      <c r="AN32" s="3">
        <v>2700</v>
      </c>
    </row>
    <row r="33" spans="2:40" ht="15.75" thickBot="1" x14ac:dyDescent="0.3">
      <c r="B33" s="24" t="s">
        <v>39</v>
      </c>
      <c r="C33" s="38" t="str">
        <f t="shared" ref="C33:L33" si="28">IF(S35=3,"OK","Recheck")</f>
        <v>Recheck</v>
      </c>
      <c r="D33" s="39" t="str">
        <f t="shared" si="28"/>
        <v>Recheck</v>
      </c>
      <c r="E33" s="38" t="str">
        <f t="shared" si="28"/>
        <v>Recheck</v>
      </c>
      <c r="F33" s="39" t="str">
        <f t="shared" si="28"/>
        <v>Recheck</v>
      </c>
      <c r="G33" s="38" t="str">
        <f t="shared" si="28"/>
        <v>Recheck</v>
      </c>
      <c r="H33" s="39" t="str">
        <f t="shared" si="28"/>
        <v>Recheck</v>
      </c>
      <c r="I33" s="38" t="str">
        <f t="shared" si="28"/>
        <v>Recheck</v>
      </c>
      <c r="J33" s="39" t="str">
        <f t="shared" si="28"/>
        <v>Recheck</v>
      </c>
      <c r="K33" s="38" t="str">
        <f t="shared" si="28"/>
        <v>Recheck</v>
      </c>
      <c r="L33" s="39" t="str">
        <f t="shared" si="28"/>
        <v>Recheck</v>
      </c>
      <c r="M33" s="75" t="str">
        <f>IF(M32=0,"","RECHECK")</f>
        <v>RECHECK</v>
      </c>
      <c r="S33" s="3">
        <f>IF(AND(S9&lt;&gt;0,S22&lt;&gt;0),1,0)</f>
        <v>0</v>
      </c>
      <c r="T33" s="3">
        <f t="shared" ref="T33:AB33" si="29">IF(AND(T9&lt;&gt;0,T22&lt;&gt;0),1,0)</f>
        <v>0</v>
      </c>
      <c r="U33" s="3">
        <f t="shared" si="29"/>
        <v>0</v>
      </c>
      <c r="V33" s="3">
        <f t="shared" si="29"/>
        <v>0</v>
      </c>
      <c r="W33" s="3">
        <f t="shared" si="29"/>
        <v>0</v>
      </c>
      <c r="X33" s="3">
        <f t="shared" si="29"/>
        <v>0</v>
      </c>
      <c r="Y33" s="3">
        <f t="shared" si="29"/>
        <v>0</v>
      </c>
      <c r="Z33" s="3">
        <f t="shared" si="29"/>
        <v>0</v>
      </c>
      <c r="AA33" s="3">
        <f t="shared" si="29"/>
        <v>0</v>
      </c>
      <c r="AB33" s="3">
        <f t="shared" si="29"/>
        <v>0</v>
      </c>
      <c r="AI33" s="3">
        <v>37</v>
      </c>
      <c r="AJ33" s="3">
        <v>7600</v>
      </c>
      <c r="AK33" s="3">
        <v>74</v>
      </c>
      <c r="AL33" s="3">
        <v>4300</v>
      </c>
      <c r="AM33" s="3">
        <v>124</v>
      </c>
      <c r="AN33" s="3">
        <v>2650</v>
      </c>
    </row>
    <row r="34" spans="2:40" ht="19.5" thickBot="1" x14ac:dyDescent="0.3">
      <c r="B34" s="49" t="s">
        <v>21</v>
      </c>
      <c r="C34" s="16" t="s">
        <v>0</v>
      </c>
      <c r="D34" s="18" t="s">
        <v>1</v>
      </c>
      <c r="E34" s="16" t="s">
        <v>2</v>
      </c>
      <c r="F34" s="18" t="s">
        <v>3</v>
      </c>
      <c r="G34" s="16" t="s">
        <v>4</v>
      </c>
      <c r="H34" s="18" t="s">
        <v>5</v>
      </c>
      <c r="I34" s="16" t="s">
        <v>6</v>
      </c>
      <c r="J34" s="18" t="s">
        <v>7</v>
      </c>
      <c r="K34" s="16" t="s">
        <v>8</v>
      </c>
      <c r="L34" s="18" t="s">
        <v>9</v>
      </c>
      <c r="M34" s="17" t="s">
        <v>20</v>
      </c>
      <c r="S34" s="3">
        <f>IF(AND(S10&lt;&gt;0,S23&lt;&gt;0),1,0)</f>
        <v>0</v>
      </c>
      <c r="T34" s="3">
        <f t="shared" ref="T34:AB34" si="30">IF(AND(T10&lt;&gt;0,T23&lt;&gt;0),1,0)</f>
        <v>0</v>
      </c>
      <c r="U34" s="3">
        <f t="shared" si="30"/>
        <v>0</v>
      </c>
      <c r="V34" s="3">
        <f t="shared" si="30"/>
        <v>0</v>
      </c>
      <c r="W34" s="3">
        <f t="shared" si="30"/>
        <v>0</v>
      </c>
      <c r="X34" s="3">
        <f t="shared" si="30"/>
        <v>0</v>
      </c>
      <c r="Y34" s="3">
        <f t="shared" si="30"/>
        <v>0</v>
      </c>
      <c r="Z34" s="3">
        <f t="shared" si="30"/>
        <v>0</v>
      </c>
      <c r="AA34" s="3">
        <f t="shared" si="30"/>
        <v>0</v>
      </c>
      <c r="AB34" s="3">
        <f t="shared" si="30"/>
        <v>0</v>
      </c>
      <c r="AI34" s="3">
        <v>38</v>
      </c>
      <c r="AJ34" s="3">
        <v>7400</v>
      </c>
      <c r="AK34" s="3">
        <v>76</v>
      </c>
      <c r="AL34" s="3">
        <v>4200</v>
      </c>
      <c r="AM34" s="3">
        <v>126</v>
      </c>
      <c r="AN34" s="3">
        <v>2600</v>
      </c>
    </row>
    <row r="35" spans="2:40" x14ac:dyDescent="0.25">
      <c r="B35" s="42" t="s">
        <v>23</v>
      </c>
      <c r="C35" s="25"/>
      <c r="D35" s="26"/>
      <c r="E35" s="25"/>
      <c r="F35" s="26"/>
      <c r="G35" s="25"/>
      <c r="H35" s="26"/>
      <c r="I35" s="25"/>
      <c r="J35" s="26"/>
      <c r="K35" s="25"/>
      <c r="L35" s="26"/>
      <c r="M35" s="27"/>
      <c r="S35" s="3">
        <f>SUM(S29:S34)</f>
        <v>2</v>
      </c>
      <c r="T35" s="3">
        <f t="shared" ref="T35:AB35" si="31">SUM(T29:T34)</f>
        <v>2</v>
      </c>
      <c r="U35" s="3">
        <f t="shared" si="31"/>
        <v>0</v>
      </c>
      <c r="V35" s="3">
        <f t="shared" si="31"/>
        <v>0</v>
      </c>
      <c r="W35" s="3">
        <f t="shared" si="31"/>
        <v>0</v>
      </c>
      <c r="X35" s="3">
        <f t="shared" si="31"/>
        <v>0</v>
      </c>
      <c r="Y35" s="3">
        <f t="shared" si="31"/>
        <v>0</v>
      </c>
      <c r="Z35" s="3">
        <f t="shared" si="31"/>
        <v>0</v>
      </c>
      <c r="AA35" s="3">
        <f t="shared" si="31"/>
        <v>0</v>
      </c>
      <c r="AB35" s="3">
        <f t="shared" si="31"/>
        <v>0</v>
      </c>
      <c r="AI35" s="3">
        <v>39</v>
      </c>
      <c r="AJ35" s="3">
        <v>7200</v>
      </c>
      <c r="AK35" s="3">
        <v>78</v>
      </c>
      <c r="AL35" s="3">
        <v>4100</v>
      </c>
      <c r="AM35" s="3">
        <v>128</v>
      </c>
      <c r="AN35" s="3">
        <v>2550</v>
      </c>
    </row>
    <row r="36" spans="2:40" x14ac:dyDescent="0.25">
      <c r="B36" s="19" t="s">
        <v>10</v>
      </c>
      <c r="C36" s="12">
        <f>IF($M$32=0,C251,0)</f>
        <v>0</v>
      </c>
      <c r="D36" s="21">
        <f t="shared" ref="D36:L36" si="32">IF($M$32=0,D251,0)</f>
        <v>0</v>
      </c>
      <c r="E36" s="12">
        <f t="shared" si="32"/>
        <v>0</v>
      </c>
      <c r="F36" s="21">
        <f t="shared" si="32"/>
        <v>0</v>
      </c>
      <c r="G36" s="12">
        <f t="shared" si="32"/>
        <v>0</v>
      </c>
      <c r="H36" s="21">
        <f t="shared" si="32"/>
        <v>0</v>
      </c>
      <c r="I36" s="12">
        <f t="shared" si="32"/>
        <v>0</v>
      </c>
      <c r="J36" s="21">
        <f t="shared" si="32"/>
        <v>0</v>
      </c>
      <c r="K36" s="12">
        <f t="shared" si="32"/>
        <v>0</v>
      </c>
      <c r="L36" s="21">
        <f t="shared" si="32"/>
        <v>0</v>
      </c>
      <c r="M36" s="11">
        <f>MIN(LOOKUP(M21,disales),M8)</f>
        <v>0</v>
      </c>
      <c r="AI36" s="3">
        <v>40</v>
      </c>
      <c r="AJ36" s="3">
        <v>7000</v>
      </c>
      <c r="AK36" s="3">
        <v>80</v>
      </c>
      <c r="AL36" s="3">
        <v>4000</v>
      </c>
      <c r="AM36" s="3">
        <v>130</v>
      </c>
      <c r="AN36" s="3">
        <v>2500</v>
      </c>
    </row>
    <row r="37" spans="2:40" x14ac:dyDescent="0.25">
      <c r="B37" s="19" t="s">
        <v>11</v>
      </c>
      <c r="C37" s="12">
        <f t="shared" ref="C37:L38" si="33">IF($M$32=0,C252,0)</f>
        <v>0</v>
      </c>
      <c r="D37" s="21">
        <f t="shared" si="33"/>
        <v>0</v>
      </c>
      <c r="E37" s="12">
        <f t="shared" si="33"/>
        <v>0</v>
      </c>
      <c r="F37" s="21">
        <f t="shared" si="33"/>
        <v>0</v>
      </c>
      <c r="G37" s="12">
        <f t="shared" si="33"/>
        <v>0</v>
      </c>
      <c r="H37" s="21">
        <f t="shared" si="33"/>
        <v>0</v>
      </c>
      <c r="I37" s="12">
        <f t="shared" si="33"/>
        <v>0</v>
      </c>
      <c r="J37" s="21">
        <f t="shared" si="33"/>
        <v>0</v>
      </c>
      <c r="K37" s="12">
        <f t="shared" si="33"/>
        <v>0</v>
      </c>
      <c r="L37" s="21">
        <f t="shared" si="33"/>
        <v>0</v>
      </c>
      <c r="M37" s="11">
        <f>MIN(LOOKUP(M22,desales),M9)</f>
        <v>0</v>
      </c>
      <c r="AI37" s="3">
        <v>41</v>
      </c>
      <c r="AJ37" s="3">
        <v>6800</v>
      </c>
      <c r="AK37" s="3">
        <v>82</v>
      </c>
      <c r="AL37" s="3">
        <v>3900</v>
      </c>
      <c r="AM37" s="3">
        <v>132</v>
      </c>
      <c r="AN37" s="3">
        <v>2450</v>
      </c>
    </row>
    <row r="38" spans="2:40" x14ac:dyDescent="0.25">
      <c r="B38" s="19" t="s">
        <v>12</v>
      </c>
      <c r="C38" s="12">
        <f t="shared" si="33"/>
        <v>0</v>
      </c>
      <c r="D38" s="21">
        <f t="shared" si="33"/>
        <v>0</v>
      </c>
      <c r="E38" s="12">
        <f t="shared" si="33"/>
        <v>0</v>
      </c>
      <c r="F38" s="21">
        <f t="shared" si="33"/>
        <v>0</v>
      </c>
      <c r="G38" s="12">
        <f t="shared" si="33"/>
        <v>0</v>
      </c>
      <c r="H38" s="21">
        <f t="shared" si="33"/>
        <v>0</v>
      </c>
      <c r="I38" s="12">
        <f t="shared" si="33"/>
        <v>0</v>
      </c>
      <c r="J38" s="21">
        <f t="shared" si="33"/>
        <v>0</v>
      </c>
      <c r="K38" s="12">
        <f t="shared" si="33"/>
        <v>0</v>
      </c>
      <c r="L38" s="21">
        <f t="shared" si="33"/>
        <v>0</v>
      </c>
      <c r="M38" s="11">
        <f>MIN(LOOKUP(M23,spsales),M10)</f>
        <v>0</v>
      </c>
      <c r="AI38" s="3">
        <v>42</v>
      </c>
      <c r="AJ38" s="3">
        <v>6600</v>
      </c>
      <c r="AK38" s="3">
        <v>84</v>
      </c>
      <c r="AL38" s="3">
        <v>3800</v>
      </c>
      <c r="AM38" s="3">
        <v>134</v>
      </c>
      <c r="AN38" s="3">
        <v>2400</v>
      </c>
    </row>
    <row r="39" spans="2:40" ht="15.75" thickBot="1" x14ac:dyDescent="0.3">
      <c r="B39" s="43" t="s">
        <v>41</v>
      </c>
      <c r="C39" s="34">
        <f>SUM(C36:C38)</f>
        <v>0</v>
      </c>
      <c r="D39" s="35">
        <f t="shared" ref="D39:L39" si="34">SUM(D36:D38)</f>
        <v>0</v>
      </c>
      <c r="E39" s="34">
        <f t="shared" si="34"/>
        <v>0</v>
      </c>
      <c r="F39" s="35">
        <f t="shared" si="34"/>
        <v>0</v>
      </c>
      <c r="G39" s="34">
        <f t="shared" si="34"/>
        <v>0</v>
      </c>
      <c r="H39" s="35">
        <f t="shared" si="34"/>
        <v>0</v>
      </c>
      <c r="I39" s="34">
        <f t="shared" si="34"/>
        <v>0</v>
      </c>
      <c r="J39" s="35">
        <f t="shared" si="34"/>
        <v>0</v>
      </c>
      <c r="K39" s="34">
        <f t="shared" si="34"/>
        <v>0</v>
      </c>
      <c r="L39" s="35">
        <f t="shared" si="34"/>
        <v>0</v>
      </c>
      <c r="M39" s="30">
        <f t="shared" ref="M39" si="35">SUM(M36:M38)</f>
        <v>0</v>
      </c>
      <c r="AI39" s="3">
        <v>43</v>
      </c>
      <c r="AJ39" s="3">
        <v>6400</v>
      </c>
      <c r="AK39" s="3">
        <v>86</v>
      </c>
      <c r="AL39" s="3">
        <v>3700</v>
      </c>
      <c r="AM39" s="3">
        <v>136</v>
      </c>
      <c r="AN39" s="3">
        <v>2350</v>
      </c>
    </row>
    <row r="40" spans="2:40" ht="15.75" thickBot="1" x14ac:dyDescent="0.3">
      <c r="B40" s="44" t="s">
        <v>71</v>
      </c>
      <c r="C40" s="59">
        <f>IFERROR(C39/$M39,0)</f>
        <v>0</v>
      </c>
      <c r="D40" s="60">
        <f t="shared" ref="D40:M40" si="36">IFERROR(D39/$M39,0)</f>
        <v>0</v>
      </c>
      <c r="E40" s="59">
        <f t="shared" si="36"/>
        <v>0</v>
      </c>
      <c r="F40" s="60">
        <f t="shared" si="36"/>
        <v>0</v>
      </c>
      <c r="G40" s="59">
        <f t="shared" si="36"/>
        <v>0</v>
      </c>
      <c r="H40" s="60">
        <f t="shared" si="36"/>
        <v>0</v>
      </c>
      <c r="I40" s="59">
        <f t="shared" si="36"/>
        <v>0</v>
      </c>
      <c r="J40" s="60">
        <f t="shared" si="36"/>
        <v>0</v>
      </c>
      <c r="K40" s="59">
        <f t="shared" si="36"/>
        <v>0</v>
      </c>
      <c r="L40" s="60">
        <f t="shared" si="36"/>
        <v>0</v>
      </c>
      <c r="M40" s="61">
        <f t="shared" si="36"/>
        <v>0</v>
      </c>
    </row>
    <row r="41" spans="2:40" x14ac:dyDescent="0.25">
      <c r="B41" s="42" t="s">
        <v>25</v>
      </c>
      <c r="C41" s="25"/>
      <c r="D41" s="26"/>
      <c r="E41" s="25"/>
      <c r="F41" s="26"/>
      <c r="G41" s="25"/>
      <c r="H41" s="26"/>
      <c r="I41" s="25"/>
      <c r="J41" s="26"/>
      <c r="K41" s="25"/>
      <c r="L41" s="26"/>
      <c r="M41" s="27"/>
      <c r="AI41" s="3">
        <v>44</v>
      </c>
      <c r="AJ41" s="3">
        <v>6200</v>
      </c>
      <c r="AK41" s="3">
        <v>88</v>
      </c>
      <c r="AL41" s="3">
        <v>3600</v>
      </c>
      <c r="AM41" s="3">
        <v>138</v>
      </c>
      <c r="AN41" s="3">
        <v>2300</v>
      </c>
    </row>
    <row r="42" spans="2:40" x14ac:dyDescent="0.25">
      <c r="B42" s="19" t="s">
        <v>10</v>
      </c>
      <c r="C42" s="12">
        <f t="shared" ref="C42:L42" si="37">+C16-C36</f>
        <v>0</v>
      </c>
      <c r="D42" s="21">
        <f t="shared" si="37"/>
        <v>0</v>
      </c>
      <c r="E42" s="12">
        <f t="shared" si="37"/>
        <v>49.080574038078112</v>
      </c>
      <c r="F42" s="21">
        <f t="shared" si="37"/>
        <v>229.09098909147099</v>
      </c>
      <c r="G42" s="12">
        <f t="shared" si="37"/>
        <v>451.82821349233541</v>
      </c>
      <c r="H42" s="21">
        <f t="shared" si="37"/>
        <v>575.64373830386887</v>
      </c>
      <c r="I42" s="12">
        <f t="shared" si="37"/>
        <v>732.84066228531583</v>
      </c>
      <c r="J42" s="21">
        <f t="shared" si="37"/>
        <v>863.10977644814955</v>
      </c>
      <c r="K42" s="12">
        <f t="shared" si="37"/>
        <v>1005.1114599259492</v>
      </c>
      <c r="L42" s="21">
        <f t="shared" si="37"/>
        <v>1093.294586414833</v>
      </c>
      <c r="M42" s="11">
        <f>+M8-M36</f>
        <v>0</v>
      </c>
      <c r="AI42" s="3">
        <v>45</v>
      </c>
      <c r="AJ42" s="3">
        <v>6000</v>
      </c>
      <c r="AK42" s="3">
        <v>90</v>
      </c>
      <c r="AL42" s="3">
        <v>3500</v>
      </c>
      <c r="AM42" s="3">
        <v>140</v>
      </c>
      <c r="AN42" s="3">
        <v>2250</v>
      </c>
    </row>
    <row r="43" spans="2:40" x14ac:dyDescent="0.25">
      <c r="B43" s="19" t="s">
        <v>11</v>
      </c>
      <c r="C43" s="12">
        <f t="shared" ref="C43:L43" si="38">+C17-C37</f>
        <v>0</v>
      </c>
      <c r="D43" s="21">
        <f t="shared" si="38"/>
        <v>0</v>
      </c>
      <c r="E43" s="12">
        <f t="shared" si="38"/>
        <v>21.138595465222267</v>
      </c>
      <c r="F43" s="21">
        <f t="shared" si="38"/>
        <v>86.782703960893201</v>
      </c>
      <c r="G43" s="12">
        <f t="shared" si="38"/>
        <v>142.61662779415647</v>
      </c>
      <c r="H43" s="21">
        <f t="shared" si="38"/>
        <v>190.66072828165676</v>
      </c>
      <c r="I43" s="12">
        <f t="shared" si="38"/>
        <v>232.41936023919996</v>
      </c>
      <c r="J43" s="21">
        <f t="shared" si="38"/>
        <v>269.0351879302649</v>
      </c>
      <c r="K43" s="12">
        <f t="shared" si="38"/>
        <v>301.39136145872396</v>
      </c>
      <c r="L43" s="21">
        <f t="shared" si="38"/>
        <v>355.95543486988333</v>
      </c>
      <c r="M43" s="11">
        <f>+M9-M37</f>
        <v>0</v>
      </c>
      <c r="AI43" s="3">
        <v>46</v>
      </c>
      <c r="AJ43" s="3">
        <v>5800</v>
      </c>
      <c r="AK43" s="3">
        <v>92</v>
      </c>
      <c r="AL43" s="3">
        <v>3400</v>
      </c>
      <c r="AM43" s="3">
        <v>142</v>
      </c>
      <c r="AN43" s="3">
        <v>2200</v>
      </c>
    </row>
    <row r="44" spans="2:40" ht="15.75" thickBot="1" x14ac:dyDescent="0.3">
      <c r="B44" s="19" t="s">
        <v>12</v>
      </c>
      <c r="C44" s="12">
        <f t="shared" ref="C44:L44" si="39">+C18-C38</f>
        <v>29.293985815132999</v>
      </c>
      <c r="D44" s="21">
        <f t="shared" si="39"/>
        <v>61.479963048439117</v>
      </c>
      <c r="E44" s="12">
        <f t="shared" si="39"/>
        <v>147.40434514476328</v>
      </c>
      <c r="F44" s="21">
        <f t="shared" si="39"/>
        <v>202.21103349807112</v>
      </c>
      <c r="G44" s="12">
        <f t="shared" si="39"/>
        <v>246.02215651226732</v>
      </c>
      <c r="H44" s="21">
        <f t="shared" si="39"/>
        <v>278.94210949627995</v>
      </c>
      <c r="I44" s="12">
        <f t="shared" si="39"/>
        <v>306.06071735578951</v>
      </c>
      <c r="J44" s="21">
        <f t="shared" si="39"/>
        <v>335.45573619680874</v>
      </c>
      <c r="K44" s="12">
        <f t="shared" si="39"/>
        <v>358.19485084885315</v>
      </c>
      <c r="L44" s="21">
        <f t="shared" si="39"/>
        <v>392.93510208359481</v>
      </c>
      <c r="M44" s="11">
        <f>+M10-M38</f>
        <v>0</v>
      </c>
      <c r="AI44" s="3">
        <v>47</v>
      </c>
      <c r="AJ44" s="3">
        <v>5600</v>
      </c>
      <c r="AK44" s="3">
        <v>94</v>
      </c>
      <c r="AL44" s="3">
        <v>3300</v>
      </c>
      <c r="AM44" s="3">
        <v>144</v>
      </c>
      <c r="AN44" s="3">
        <v>2150</v>
      </c>
    </row>
    <row r="45" spans="2:40" ht="15.75" thickBot="1" x14ac:dyDescent="0.3">
      <c r="B45" s="62" t="s">
        <v>26</v>
      </c>
      <c r="C45" s="127">
        <f>SUM(C42:C44)</f>
        <v>29.293985815132999</v>
      </c>
      <c r="D45" s="128">
        <f t="shared" ref="D45:M45" si="40">SUM(D42:D44)</f>
        <v>61.479963048439117</v>
      </c>
      <c r="E45" s="127">
        <f t="shared" si="40"/>
        <v>217.62351464806366</v>
      </c>
      <c r="F45" s="128">
        <f t="shared" si="40"/>
        <v>518.08472655043533</v>
      </c>
      <c r="G45" s="127">
        <f t="shared" si="40"/>
        <v>840.46699779875917</v>
      </c>
      <c r="H45" s="128">
        <f t="shared" si="40"/>
        <v>1045.2465760818056</v>
      </c>
      <c r="I45" s="127">
        <f t="shared" si="40"/>
        <v>1271.3207398803052</v>
      </c>
      <c r="J45" s="128">
        <f t="shared" si="40"/>
        <v>1467.6007005752231</v>
      </c>
      <c r="K45" s="127">
        <f t="shared" si="40"/>
        <v>1664.6976722335262</v>
      </c>
      <c r="L45" s="128">
        <f t="shared" si="40"/>
        <v>1842.185123368311</v>
      </c>
      <c r="M45" s="129">
        <f t="shared" si="40"/>
        <v>0</v>
      </c>
      <c r="AI45" s="3">
        <v>48</v>
      </c>
      <c r="AJ45" s="3">
        <v>5400</v>
      </c>
      <c r="AK45" s="3">
        <v>96</v>
      </c>
      <c r="AL45" s="3">
        <v>3200</v>
      </c>
      <c r="AM45" s="3">
        <v>146</v>
      </c>
      <c r="AN45" s="3">
        <v>2100</v>
      </c>
    </row>
    <row r="46" spans="2:40" x14ac:dyDescent="0.25">
      <c r="B46" s="42" t="s">
        <v>24</v>
      </c>
      <c r="C46" s="25"/>
      <c r="D46" s="26"/>
      <c r="E46" s="25"/>
      <c r="F46" s="26"/>
      <c r="G46" s="25"/>
      <c r="H46" s="26"/>
      <c r="I46" s="25"/>
      <c r="J46" s="26"/>
      <c r="K46" s="25"/>
      <c r="L46" s="26"/>
      <c r="M46" s="27"/>
      <c r="AI46" s="3">
        <v>49</v>
      </c>
      <c r="AJ46" s="3">
        <v>5200</v>
      </c>
      <c r="AK46" s="3">
        <v>98</v>
      </c>
      <c r="AL46" s="3">
        <v>3100</v>
      </c>
      <c r="AM46" s="3">
        <v>148</v>
      </c>
      <c r="AN46" s="3">
        <v>2050</v>
      </c>
    </row>
    <row r="47" spans="2:40" x14ac:dyDescent="0.25">
      <c r="B47" s="19" t="s">
        <v>10</v>
      </c>
      <c r="C47" s="12">
        <f t="shared" ref="C47:L47" si="41">+C36*C21</f>
        <v>0</v>
      </c>
      <c r="D47" s="21">
        <f t="shared" si="41"/>
        <v>0</v>
      </c>
      <c r="E47" s="12">
        <f t="shared" si="41"/>
        <v>0</v>
      </c>
      <c r="F47" s="21">
        <f t="shared" si="41"/>
        <v>0</v>
      </c>
      <c r="G47" s="12">
        <f t="shared" si="41"/>
        <v>0</v>
      </c>
      <c r="H47" s="21">
        <f t="shared" si="41"/>
        <v>0</v>
      </c>
      <c r="I47" s="12">
        <f t="shared" si="41"/>
        <v>0</v>
      </c>
      <c r="J47" s="21">
        <f t="shared" si="41"/>
        <v>0</v>
      </c>
      <c r="K47" s="12">
        <f t="shared" si="41"/>
        <v>0</v>
      </c>
      <c r="L47" s="21">
        <f t="shared" si="41"/>
        <v>0</v>
      </c>
      <c r="M47" s="11">
        <f>SUM(C47:L47)</f>
        <v>0</v>
      </c>
      <c r="AI47" s="3">
        <v>50</v>
      </c>
      <c r="AJ47" s="3">
        <v>5000</v>
      </c>
      <c r="AK47" s="3">
        <v>100</v>
      </c>
      <c r="AL47" s="3">
        <v>3000</v>
      </c>
      <c r="AM47" s="3">
        <v>150</v>
      </c>
      <c r="AN47" s="3">
        <v>2000</v>
      </c>
    </row>
    <row r="48" spans="2:40" x14ac:dyDescent="0.25">
      <c r="B48" s="19" t="s">
        <v>11</v>
      </c>
      <c r="C48" s="12">
        <f t="shared" ref="C48:L48" si="42">+C37*C22</f>
        <v>0</v>
      </c>
      <c r="D48" s="21">
        <f t="shared" si="42"/>
        <v>0</v>
      </c>
      <c r="E48" s="12">
        <f t="shared" si="42"/>
        <v>0</v>
      </c>
      <c r="F48" s="21">
        <f t="shared" si="42"/>
        <v>0</v>
      </c>
      <c r="G48" s="12">
        <f t="shared" si="42"/>
        <v>0</v>
      </c>
      <c r="H48" s="21">
        <f t="shared" si="42"/>
        <v>0</v>
      </c>
      <c r="I48" s="12">
        <f t="shared" si="42"/>
        <v>0</v>
      </c>
      <c r="J48" s="21">
        <f t="shared" si="42"/>
        <v>0</v>
      </c>
      <c r="K48" s="12">
        <f t="shared" si="42"/>
        <v>0</v>
      </c>
      <c r="L48" s="21">
        <f t="shared" si="42"/>
        <v>0</v>
      </c>
      <c r="M48" s="11">
        <f t="shared" ref="M48:M50" si="43">SUM(C48:L48)</f>
        <v>0</v>
      </c>
    </row>
    <row r="49" spans="2:13" ht="15.75" thickBot="1" x14ac:dyDescent="0.3">
      <c r="B49" s="19" t="s">
        <v>12</v>
      </c>
      <c r="C49" s="12">
        <f t="shared" ref="C49:L49" si="44">+C38*C23</f>
        <v>0</v>
      </c>
      <c r="D49" s="21">
        <f t="shared" si="44"/>
        <v>0</v>
      </c>
      <c r="E49" s="12">
        <f t="shared" si="44"/>
        <v>0</v>
      </c>
      <c r="F49" s="21">
        <f t="shared" si="44"/>
        <v>0</v>
      </c>
      <c r="G49" s="12">
        <f t="shared" si="44"/>
        <v>0</v>
      </c>
      <c r="H49" s="21">
        <f t="shared" si="44"/>
        <v>0</v>
      </c>
      <c r="I49" s="12">
        <f t="shared" si="44"/>
        <v>0</v>
      </c>
      <c r="J49" s="21">
        <f t="shared" si="44"/>
        <v>0</v>
      </c>
      <c r="K49" s="12">
        <f t="shared" si="44"/>
        <v>0</v>
      </c>
      <c r="L49" s="21">
        <f t="shared" si="44"/>
        <v>0</v>
      </c>
      <c r="M49" s="11">
        <f t="shared" si="43"/>
        <v>0</v>
      </c>
    </row>
    <row r="50" spans="2:13" ht="15.75" thickBot="1" x14ac:dyDescent="0.3">
      <c r="B50" s="62" t="s">
        <v>27</v>
      </c>
      <c r="C50" s="127">
        <f>SUM(C47:C49)</f>
        <v>0</v>
      </c>
      <c r="D50" s="128">
        <f t="shared" ref="D50:L50" si="45">SUM(D47:D49)</f>
        <v>0</v>
      </c>
      <c r="E50" s="127">
        <f t="shared" si="45"/>
        <v>0</v>
      </c>
      <c r="F50" s="128">
        <f t="shared" si="45"/>
        <v>0</v>
      </c>
      <c r="G50" s="127">
        <f t="shared" si="45"/>
        <v>0</v>
      </c>
      <c r="H50" s="128">
        <f t="shared" si="45"/>
        <v>0</v>
      </c>
      <c r="I50" s="127">
        <f t="shared" si="45"/>
        <v>0</v>
      </c>
      <c r="J50" s="128">
        <f t="shared" si="45"/>
        <v>0</v>
      </c>
      <c r="K50" s="127">
        <f t="shared" si="45"/>
        <v>0</v>
      </c>
      <c r="L50" s="128">
        <f t="shared" si="45"/>
        <v>0</v>
      </c>
      <c r="M50" s="129">
        <f t="shared" si="43"/>
        <v>0</v>
      </c>
    </row>
    <row r="51" spans="2:13" ht="15.75" thickBot="1" x14ac:dyDescent="0.3">
      <c r="B51" s="62" t="s">
        <v>72</v>
      </c>
      <c r="C51" s="135">
        <f>IFERROR(C50/$M50,0)</f>
        <v>0</v>
      </c>
      <c r="D51" s="136">
        <f t="shared" ref="D51:M51" si="46">IFERROR(D50/$M50,0)</f>
        <v>0</v>
      </c>
      <c r="E51" s="135">
        <f t="shared" si="46"/>
        <v>0</v>
      </c>
      <c r="F51" s="136">
        <f t="shared" si="46"/>
        <v>0</v>
      </c>
      <c r="G51" s="135">
        <f t="shared" si="46"/>
        <v>0</v>
      </c>
      <c r="H51" s="136">
        <f t="shared" si="46"/>
        <v>0</v>
      </c>
      <c r="I51" s="135">
        <f t="shared" si="46"/>
        <v>0</v>
      </c>
      <c r="J51" s="136">
        <f t="shared" si="46"/>
        <v>0</v>
      </c>
      <c r="K51" s="135">
        <f t="shared" si="46"/>
        <v>0</v>
      </c>
      <c r="L51" s="136">
        <f t="shared" si="46"/>
        <v>0</v>
      </c>
      <c r="M51" s="137">
        <f t="shared" si="46"/>
        <v>0</v>
      </c>
    </row>
    <row r="52" spans="2:13" x14ac:dyDescent="0.25">
      <c r="B52" s="44" t="s">
        <v>28</v>
      </c>
      <c r="C52" s="12">
        <f t="shared" ref="C52:L52" si="47">+C50-C30</f>
        <v>-5117</v>
      </c>
      <c r="D52" s="21">
        <f t="shared" si="47"/>
        <v>-5246</v>
      </c>
      <c r="E52" s="12">
        <f t="shared" si="47"/>
        <v>-5692</v>
      </c>
      <c r="F52" s="21">
        <f t="shared" si="47"/>
        <v>-6255</v>
      </c>
      <c r="G52" s="12">
        <f t="shared" si="47"/>
        <v>-6792</v>
      </c>
      <c r="H52" s="21">
        <f t="shared" si="47"/>
        <v>-7168</v>
      </c>
      <c r="I52" s="12">
        <f t="shared" si="47"/>
        <v>-7538</v>
      </c>
      <c r="J52" s="21">
        <f t="shared" si="47"/>
        <v>-7878</v>
      </c>
      <c r="K52" s="12">
        <f t="shared" si="47"/>
        <v>-8191</v>
      </c>
      <c r="L52" s="21">
        <f t="shared" si="47"/>
        <v>-8555</v>
      </c>
      <c r="M52" s="11">
        <f>SUM(C52:L52)</f>
        <v>-68432</v>
      </c>
    </row>
    <row r="53" spans="2:13" ht="15.75" thickBot="1" x14ac:dyDescent="0.3">
      <c r="B53" s="45" t="s">
        <v>29</v>
      </c>
      <c r="C53" s="12">
        <f>+C52+'Round 7'!C53</f>
        <v>43082.601418486709</v>
      </c>
      <c r="D53" s="21">
        <f>+D52+'Round 7'!D53</f>
        <v>50786.603879913891</v>
      </c>
      <c r="E53" s="12">
        <f>+E52+'Round 7'!E53</f>
        <v>53540.789085020355</v>
      </c>
      <c r="F53" s="21">
        <f>+F52+'Round 7'!F53</f>
        <v>47209.943739336697</v>
      </c>
      <c r="G53" s="12">
        <f>+G52+'Round 7'!G53</f>
        <v>40808.189800705222</v>
      </c>
      <c r="H53" s="21">
        <f>+H52+'Round 7'!H53</f>
        <v>36835.863374597611</v>
      </c>
      <c r="I53" s="12">
        <f>+I52+'Round 7'!I53</f>
        <v>32561.931433198741</v>
      </c>
      <c r="J53" s="21">
        <f>+J52+'Round 7'!J53</f>
        <v>28582.764252087873</v>
      </c>
      <c r="K53" s="12">
        <f>+K52+'Round 7'!K53</f>
        <v>24677.259733355779</v>
      </c>
      <c r="L53" s="21">
        <f>+L52+'Round 7'!L53</f>
        <v>21728.461879730778</v>
      </c>
      <c r="M53" s="11">
        <f>SUM(C53:L53)</f>
        <v>379814.4085964337</v>
      </c>
    </row>
    <row r="54" spans="2:13" ht="15.75" thickBot="1" x14ac:dyDescent="0.3">
      <c r="B54" s="62" t="s">
        <v>30</v>
      </c>
      <c r="C54" s="133">
        <f t="shared" ref="C54:L54" si="48">_xlfn.RANK.EQ(C53,$C53:$L53)</f>
        <v>4</v>
      </c>
      <c r="D54" s="132">
        <f t="shared" si="48"/>
        <v>2</v>
      </c>
      <c r="E54" s="133">
        <f t="shared" si="48"/>
        <v>1</v>
      </c>
      <c r="F54" s="132">
        <f t="shared" si="48"/>
        <v>3</v>
      </c>
      <c r="G54" s="133">
        <f t="shared" si="48"/>
        <v>5</v>
      </c>
      <c r="H54" s="132">
        <f t="shared" si="48"/>
        <v>6</v>
      </c>
      <c r="I54" s="133">
        <f t="shared" si="48"/>
        <v>7</v>
      </c>
      <c r="J54" s="132">
        <f t="shared" si="48"/>
        <v>8</v>
      </c>
      <c r="K54" s="133">
        <f t="shared" si="48"/>
        <v>9</v>
      </c>
      <c r="L54" s="132">
        <f t="shared" si="48"/>
        <v>10</v>
      </c>
      <c r="M54" s="15"/>
    </row>
    <row r="55" spans="2:13" ht="19.5" thickBot="1" x14ac:dyDescent="0.3">
      <c r="B55" s="41" t="s">
        <v>21</v>
      </c>
      <c r="C55" s="16" t="s">
        <v>0</v>
      </c>
      <c r="D55" s="18" t="s">
        <v>1</v>
      </c>
      <c r="E55" s="16" t="s">
        <v>2</v>
      </c>
      <c r="F55" s="18" t="s">
        <v>3</v>
      </c>
      <c r="G55" s="16" t="s">
        <v>4</v>
      </c>
      <c r="H55" s="18" t="s">
        <v>5</v>
      </c>
      <c r="I55" s="16" t="s">
        <v>6</v>
      </c>
      <c r="J55" s="18" t="s">
        <v>7</v>
      </c>
      <c r="K55" s="16" t="s">
        <v>8</v>
      </c>
      <c r="L55" s="18" t="s">
        <v>9</v>
      </c>
      <c r="M55" s="17" t="s">
        <v>20</v>
      </c>
    </row>
    <row r="59" spans="2:13" s="3" customFormat="1" x14ac:dyDescent="0.2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2:13" s="3" customFormat="1" x14ac:dyDescent="0.2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2:13" s="3" customFormat="1" x14ac:dyDescent="0.2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3" customFormat="1" x14ac:dyDescent="0.2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2:13" s="3" customFormat="1" x14ac:dyDescent="0.25">
      <c r="B63" s="6"/>
      <c r="C63" s="6">
        <v>1</v>
      </c>
      <c r="D63" s="6">
        <f>+C63+1</f>
        <v>2</v>
      </c>
      <c r="E63" s="6">
        <f t="shared" ref="E63:L63" si="49">+D63+1</f>
        <v>3</v>
      </c>
      <c r="F63" s="6">
        <f t="shared" si="49"/>
        <v>4</v>
      </c>
      <c r="G63" s="6">
        <f t="shared" si="49"/>
        <v>5</v>
      </c>
      <c r="H63" s="6">
        <f t="shared" si="49"/>
        <v>6</v>
      </c>
      <c r="I63" s="6">
        <f t="shared" si="49"/>
        <v>7</v>
      </c>
      <c r="J63" s="6">
        <f t="shared" si="49"/>
        <v>8</v>
      </c>
      <c r="K63" s="6">
        <f t="shared" si="49"/>
        <v>9</v>
      </c>
      <c r="L63" s="6">
        <f t="shared" si="49"/>
        <v>10</v>
      </c>
      <c r="M63" s="6"/>
    </row>
    <row r="64" spans="2:13" s="3" customFormat="1" x14ac:dyDescent="0.2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2:13" s="3" customFormat="1" x14ac:dyDescent="0.2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2:13" s="3" customForma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2:13" s="3" customFormat="1" x14ac:dyDescent="0.2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2:13" s="3" customFormat="1" x14ac:dyDescent="0.2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2:13" s="3" customFormat="1" x14ac:dyDescent="0.2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2:13" s="3" customFormat="1" x14ac:dyDescent="0.2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2:13" s="3" customFormat="1" x14ac:dyDescent="0.25">
      <c r="B71" s="6"/>
      <c r="C71" s="6">
        <f>+C21</f>
        <v>0</v>
      </c>
      <c r="D71" s="6">
        <f t="shared" ref="D71:L71" si="50">+D21</f>
        <v>0</v>
      </c>
      <c r="E71" s="6">
        <f t="shared" si="50"/>
        <v>0</v>
      </c>
      <c r="F71" s="6">
        <f t="shared" si="50"/>
        <v>0</v>
      </c>
      <c r="G71" s="6">
        <f t="shared" si="50"/>
        <v>0</v>
      </c>
      <c r="H71" s="6">
        <f t="shared" si="50"/>
        <v>0</v>
      </c>
      <c r="I71" s="6">
        <f t="shared" si="50"/>
        <v>0</v>
      </c>
      <c r="J71" s="6">
        <f t="shared" si="50"/>
        <v>0</v>
      </c>
      <c r="K71" s="6">
        <f t="shared" si="50"/>
        <v>0</v>
      </c>
      <c r="L71" s="6">
        <f t="shared" si="50"/>
        <v>0</v>
      </c>
      <c r="M71" s="6"/>
    </row>
    <row r="72" spans="2:13" s="3" customFormat="1" x14ac:dyDescent="0.25">
      <c r="B72" s="6"/>
      <c r="C72" s="51" t="str">
        <f>IF(C71&lt;&gt;0,$M21/C71,"")</f>
        <v/>
      </c>
      <c r="D72" s="51" t="str">
        <f t="shared" ref="D72:L72" si="51">IF(D71&lt;&gt;0,$M21/D71,"")</f>
        <v/>
      </c>
      <c r="E72" s="51" t="str">
        <f t="shared" si="51"/>
        <v/>
      </c>
      <c r="F72" s="51" t="str">
        <f t="shared" si="51"/>
        <v/>
      </c>
      <c r="G72" s="51" t="str">
        <f t="shared" si="51"/>
        <v/>
      </c>
      <c r="H72" s="51" t="str">
        <f t="shared" si="51"/>
        <v/>
      </c>
      <c r="I72" s="51" t="str">
        <f t="shared" si="51"/>
        <v/>
      </c>
      <c r="J72" s="51" t="str">
        <f t="shared" si="51"/>
        <v/>
      </c>
      <c r="K72" s="51" t="str">
        <f t="shared" si="51"/>
        <v/>
      </c>
      <c r="L72" s="51" t="str">
        <f t="shared" si="51"/>
        <v/>
      </c>
      <c r="M72" s="6"/>
    </row>
    <row r="73" spans="2:13" s="3" customFormat="1" x14ac:dyDescent="0.25">
      <c r="B73" s="6"/>
      <c r="C73" s="51" t="str">
        <f>IFERROR(C72^1.5,"")</f>
        <v/>
      </c>
      <c r="D73" s="51" t="str">
        <f t="shared" ref="D73:L73" si="52">IFERROR(D72^1.5,"")</f>
        <v/>
      </c>
      <c r="E73" s="51" t="str">
        <f t="shared" si="52"/>
        <v/>
      </c>
      <c r="F73" s="51" t="str">
        <f t="shared" si="52"/>
        <v/>
      </c>
      <c r="G73" s="51" t="str">
        <f t="shared" si="52"/>
        <v/>
      </c>
      <c r="H73" s="51" t="str">
        <f t="shared" si="52"/>
        <v/>
      </c>
      <c r="I73" s="51" t="str">
        <f t="shared" si="52"/>
        <v/>
      </c>
      <c r="J73" s="51" t="str">
        <f t="shared" si="52"/>
        <v/>
      </c>
      <c r="K73" s="51" t="str">
        <f t="shared" si="52"/>
        <v/>
      </c>
      <c r="L73" s="51" t="str">
        <f t="shared" si="52"/>
        <v/>
      </c>
      <c r="M73" s="52">
        <f>SUM(C73:L73)</f>
        <v>0</v>
      </c>
    </row>
    <row r="74" spans="2:13" s="3" customFormat="1" x14ac:dyDescent="0.25">
      <c r="B74" s="6"/>
      <c r="C74" s="52" t="str">
        <f>IF(C73&lt;&gt;"",C73/$M73,"")</f>
        <v/>
      </c>
      <c r="D74" s="52" t="str">
        <f t="shared" ref="D74:L74" si="53">IF(D73&lt;&gt;"",D73/$M73,"")</f>
        <v/>
      </c>
      <c r="E74" s="52" t="str">
        <f t="shared" si="53"/>
        <v/>
      </c>
      <c r="F74" s="52" t="str">
        <f t="shared" si="53"/>
        <v/>
      </c>
      <c r="G74" s="52" t="str">
        <f t="shared" si="53"/>
        <v/>
      </c>
      <c r="H74" s="52" t="str">
        <f t="shared" si="53"/>
        <v/>
      </c>
      <c r="I74" s="52" t="str">
        <f t="shared" si="53"/>
        <v/>
      </c>
      <c r="J74" s="52" t="str">
        <f t="shared" si="53"/>
        <v/>
      </c>
      <c r="K74" s="52" t="str">
        <f t="shared" si="53"/>
        <v/>
      </c>
      <c r="L74" s="52" t="str">
        <f t="shared" si="53"/>
        <v/>
      </c>
      <c r="M74" s="52">
        <f>SUM(C74:L74)</f>
        <v>0</v>
      </c>
    </row>
    <row r="75" spans="2:13" s="3" customFormat="1" x14ac:dyDescent="0.25">
      <c r="B75" s="6"/>
      <c r="C75" s="53">
        <f t="shared" ref="C75:L75" si="54">IFERROR(C74*$M36,0)</f>
        <v>0</v>
      </c>
      <c r="D75" s="53">
        <f t="shared" si="54"/>
        <v>0</v>
      </c>
      <c r="E75" s="53">
        <f t="shared" si="54"/>
        <v>0</v>
      </c>
      <c r="F75" s="53">
        <f t="shared" si="54"/>
        <v>0</v>
      </c>
      <c r="G75" s="53">
        <f t="shared" si="54"/>
        <v>0</v>
      </c>
      <c r="H75" s="53">
        <f t="shared" si="54"/>
        <v>0</v>
      </c>
      <c r="I75" s="53">
        <f t="shared" si="54"/>
        <v>0</v>
      </c>
      <c r="J75" s="53">
        <f t="shared" si="54"/>
        <v>0</v>
      </c>
      <c r="K75" s="53">
        <f t="shared" si="54"/>
        <v>0</v>
      </c>
      <c r="L75" s="53">
        <f t="shared" si="54"/>
        <v>0</v>
      </c>
      <c r="M75" s="52">
        <f t="shared" ref="M75:M76" si="55">SUM(C75:L75)</f>
        <v>0</v>
      </c>
    </row>
    <row r="76" spans="2:13" s="3" customFormat="1" x14ac:dyDescent="0.25">
      <c r="B76" s="6"/>
      <c r="C76" s="53">
        <f>ROUND(C75,0)</f>
        <v>0</v>
      </c>
      <c r="D76" s="53">
        <f t="shared" ref="D76:L76" si="56">ROUND(D75,0)</f>
        <v>0</v>
      </c>
      <c r="E76" s="53">
        <f t="shared" si="56"/>
        <v>0</v>
      </c>
      <c r="F76" s="53">
        <f t="shared" si="56"/>
        <v>0</v>
      </c>
      <c r="G76" s="53">
        <f t="shared" si="56"/>
        <v>0</v>
      </c>
      <c r="H76" s="53">
        <f t="shared" si="56"/>
        <v>0</v>
      </c>
      <c r="I76" s="53">
        <f t="shared" si="56"/>
        <v>0</v>
      </c>
      <c r="J76" s="53">
        <f t="shared" si="56"/>
        <v>0</v>
      </c>
      <c r="K76" s="53">
        <f t="shared" si="56"/>
        <v>0</v>
      </c>
      <c r="L76" s="53">
        <f t="shared" si="56"/>
        <v>0</v>
      </c>
      <c r="M76" s="52">
        <f t="shared" si="55"/>
        <v>0</v>
      </c>
    </row>
    <row r="77" spans="2:13" s="3" customFormat="1" x14ac:dyDescent="0.25"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2:13" s="3" customFormat="1" x14ac:dyDescent="0.25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2:13" s="3" customFormat="1" x14ac:dyDescent="0.25">
      <c r="B79" s="6"/>
      <c r="C79" s="6">
        <f>+C22</f>
        <v>0</v>
      </c>
      <c r="D79" s="6">
        <f t="shared" ref="D79:L79" si="57">+D22</f>
        <v>0</v>
      </c>
      <c r="E79" s="6">
        <f t="shared" si="57"/>
        <v>0</v>
      </c>
      <c r="F79" s="6">
        <f t="shared" si="57"/>
        <v>0</v>
      </c>
      <c r="G79" s="6">
        <f t="shared" si="57"/>
        <v>0</v>
      </c>
      <c r="H79" s="6">
        <f t="shared" si="57"/>
        <v>0</v>
      </c>
      <c r="I79" s="6">
        <f t="shared" si="57"/>
        <v>0</v>
      </c>
      <c r="J79" s="6">
        <f t="shared" si="57"/>
        <v>0</v>
      </c>
      <c r="K79" s="6">
        <f t="shared" si="57"/>
        <v>0</v>
      </c>
      <c r="L79" s="6">
        <f t="shared" si="57"/>
        <v>0</v>
      </c>
      <c r="M79" s="6"/>
    </row>
    <row r="80" spans="2:13" s="3" customFormat="1" x14ac:dyDescent="0.25">
      <c r="B80" s="6"/>
      <c r="C80" s="51" t="str">
        <f>IF(C79&lt;&gt;0,$M22/C79,"")</f>
        <v/>
      </c>
      <c r="D80" s="51" t="str">
        <f t="shared" ref="D80:L80" si="58">IF(D79&lt;&gt;0,$M22/D79,"")</f>
        <v/>
      </c>
      <c r="E80" s="51" t="str">
        <f t="shared" si="58"/>
        <v/>
      </c>
      <c r="F80" s="51" t="str">
        <f t="shared" si="58"/>
        <v/>
      </c>
      <c r="G80" s="51" t="str">
        <f t="shared" si="58"/>
        <v/>
      </c>
      <c r="H80" s="51" t="str">
        <f t="shared" si="58"/>
        <v/>
      </c>
      <c r="I80" s="51" t="str">
        <f t="shared" si="58"/>
        <v/>
      </c>
      <c r="J80" s="51" t="str">
        <f t="shared" si="58"/>
        <v/>
      </c>
      <c r="K80" s="51" t="str">
        <f t="shared" si="58"/>
        <v/>
      </c>
      <c r="L80" s="51" t="str">
        <f t="shared" si="58"/>
        <v/>
      </c>
      <c r="M80" s="6"/>
    </row>
    <row r="81" spans="2:13" s="3" customFormat="1" x14ac:dyDescent="0.25">
      <c r="B81" s="6"/>
      <c r="C81" s="51" t="str">
        <f>IFERROR(C80^1.1,"")</f>
        <v/>
      </c>
      <c r="D81" s="51" t="str">
        <f t="shared" ref="D81:L81" si="59">IFERROR(D80^1.1,"")</f>
        <v/>
      </c>
      <c r="E81" s="51" t="str">
        <f t="shared" si="59"/>
        <v/>
      </c>
      <c r="F81" s="51" t="str">
        <f t="shared" si="59"/>
        <v/>
      </c>
      <c r="G81" s="51" t="str">
        <f t="shared" si="59"/>
        <v/>
      </c>
      <c r="H81" s="51" t="str">
        <f t="shared" si="59"/>
        <v/>
      </c>
      <c r="I81" s="51" t="str">
        <f t="shared" si="59"/>
        <v/>
      </c>
      <c r="J81" s="51" t="str">
        <f t="shared" si="59"/>
        <v/>
      </c>
      <c r="K81" s="51" t="str">
        <f t="shared" si="59"/>
        <v/>
      </c>
      <c r="L81" s="51" t="str">
        <f t="shared" si="59"/>
        <v/>
      </c>
      <c r="M81" s="52">
        <f>SUM(C81:L81)</f>
        <v>0</v>
      </c>
    </row>
    <row r="82" spans="2:13" s="3" customFormat="1" x14ac:dyDescent="0.25">
      <c r="B82" s="6"/>
      <c r="C82" s="52" t="str">
        <f>IF(C81&lt;&gt;"",C81/$M81,"")</f>
        <v/>
      </c>
      <c r="D82" s="52" t="str">
        <f t="shared" ref="D82:L82" si="60">IF(D81&lt;&gt;"",D81/$M81,"")</f>
        <v/>
      </c>
      <c r="E82" s="52" t="str">
        <f t="shared" si="60"/>
        <v/>
      </c>
      <c r="F82" s="52" t="str">
        <f t="shared" si="60"/>
        <v/>
      </c>
      <c r="G82" s="52" t="str">
        <f t="shared" si="60"/>
        <v/>
      </c>
      <c r="H82" s="52" t="str">
        <f t="shared" si="60"/>
        <v/>
      </c>
      <c r="I82" s="52" t="str">
        <f t="shared" si="60"/>
        <v/>
      </c>
      <c r="J82" s="52" t="str">
        <f t="shared" si="60"/>
        <v/>
      </c>
      <c r="K82" s="52" t="str">
        <f t="shared" si="60"/>
        <v/>
      </c>
      <c r="L82" s="52" t="str">
        <f t="shared" si="60"/>
        <v/>
      </c>
      <c r="M82" s="52">
        <f>SUM(C82:L82)</f>
        <v>0</v>
      </c>
    </row>
    <row r="83" spans="2:13" s="3" customFormat="1" x14ac:dyDescent="0.25">
      <c r="B83" s="6"/>
      <c r="C83" s="53">
        <f t="shared" ref="C83:L83" si="61">IFERROR(C82*$M37,0)</f>
        <v>0</v>
      </c>
      <c r="D83" s="53">
        <f t="shared" si="61"/>
        <v>0</v>
      </c>
      <c r="E83" s="53">
        <f t="shared" si="61"/>
        <v>0</v>
      </c>
      <c r="F83" s="53">
        <f t="shared" si="61"/>
        <v>0</v>
      </c>
      <c r="G83" s="53">
        <f t="shared" si="61"/>
        <v>0</v>
      </c>
      <c r="H83" s="53">
        <f t="shared" si="61"/>
        <v>0</v>
      </c>
      <c r="I83" s="53">
        <f t="shared" si="61"/>
        <v>0</v>
      </c>
      <c r="J83" s="53">
        <f t="shared" si="61"/>
        <v>0</v>
      </c>
      <c r="K83" s="53">
        <f t="shared" si="61"/>
        <v>0</v>
      </c>
      <c r="L83" s="53">
        <f t="shared" si="61"/>
        <v>0</v>
      </c>
      <c r="M83" s="52">
        <f t="shared" ref="M83:M84" si="62">SUM(C83:L83)</f>
        <v>0</v>
      </c>
    </row>
    <row r="84" spans="2:13" s="3" customFormat="1" x14ac:dyDescent="0.25">
      <c r="B84" s="6"/>
      <c r="C84" s="53">
        <f>ROUND(C83,0)</f>
        <v>0</v>
      </c>
      <c r="D84" s="53">
        <f t="shared" ref="D84:L84" si="63">ROUND(D83,0)</f>
        <v>0</v>
      </c>
      <c r="E84" s="53">
        <f t="shared" si="63"/>
        <v>0</v>
      </c>
      <c r="F84" s="53">
        <f t="shared" si="63"/>
        <v>0</v>
      </c>
      <c r="G84" s="53">
        <f t="shared" si="63"/>
        <v>0</v>
      </c>
      <c r="H84" s="53">
        <f t="shared" si="63"/>
        <v>0</v>
      </c>
      <c r="I84" s="53">
        <f t="shared" si="63"/>
        <v>0</v>
      </c>
      <c r="J84" s="53">
        <f t="shared" si="63"/>
        <v>0</v>
      </c>
      <c r="K84" s="53">
        <f t="shared" si="63"/>
        <v>0</v>
      </c>
      <c r="L84" s="53">
        <f t="shared" si="63"/>
        <v>0</v>
      </c>
      <c r="M84" s="52">
        <f t="shared" si="62"/>
        <v>0</v>
      </c>
    </row>
    <row r="85" spans="2:13" s="3" customFormat="1" x14ac:dyDescent="0.25"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2:13" s="3" customFormat="1" x14ac:dyDescent="0.25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2:13" s="3" customFormat="1" x14ac:dyDescent="0.25">
      <c r="B87" s="6"/>
      <c r="C87" s="6">
        <f>+C23</f>
        <v>0</v>
      </c>
      <c r="D87" s="6">
        <f t="shared" ref="D87:L87" si="64">+D23</f>
        <v>0</v>
      </c>
      <c r="E87" s="6">
        <f t="shared" si="64"/>
        <v>0</v>
      </c>
      <c r="F87" s="6">
        <f t="shared" si="64"/>
        <v>0</v>
      </c>
      <c r="G87" s="6">
        <f t="shared" si="64"/>
        <v>0</v>
      </c>
      <c r="H87" s="6">
        <f t="shared" si="64"/>
        <v>0</v>
      </c>
      <c r="I87" s="6">
        <f t="shared" si="64"/>
        <v>0</v>
      </c>
      <c r="J87" s="6">
        <f t="shared" si="64"/>
        <v>0</v>
      </c>
      <c r="K87" s="6">
        <f t="shared" si="64"/>
        <v>0</v>
      </c>
      <c r="L87" s="6">
        <f t="shared" si="64"/>
        <v>0</v>
      </c>
      <c r="M87" s="6"/>
    </row>
    <row r="88" spans="2:13" s="3" customFormat="1" x14ac:dyDescent="0.25">
      <c r="B88" s="6"/>
      <c r="C88" s="51" t="str">
        <f>IF(C87&lt;&gt;0,$M23/C87,"")</f>
        <v/>
      </c>
      <c r="D88" s="51" t="str">
        <f t="shared" ref="D88:L88" si="65">IF(D87&lt;&gt;0,$M23/D87,"")</f>
        <v/>
      </c>
      <c r="E88" s="51" t="str">
        <f t="shared" si="65"/>
        <v/>
      </c>
      <c r="F88" s="51" t="str">
        <f t="shared" si="65"/>
        <v/>
      </c>
      <c r="G88" s="51" t="str">
        <f t="shared" si="65"/>
        <v/>
      </c>
      <c r="H88" s="51" t="str">
        <f t="shared" si="65"/>
        <v/>
      </c>
      <c r="I88" s="51" t="str">
        <f t="shared" si="65"/>
        <v/>
      </c>
      <c r="J88" s="51" t="str">
        <f t="shared" si="65"/>
        <v/>
      </c>
      <c r="K88" s="51" t="str">
        <f t="shared" si="65"/>
        <v/>
      </c>
      <c r="L88" s="51" t="str">
        <f t="shared" si="65"/>
        <v/>
      </c>
      <c r="M88" s="6"/>
    </row>
    <row r="89" spans="2:13" s="3" customFormat="1" x14ac:dyDescent="0.25">
      <c r="B89" s="6"/>
      <c r="C89" s="51" t="str">
        <f>IFERROR(C88^0.6,"")</f>
        <v/>
      </c>
      <c r="D89" s="51" t="str">
        <f t="shared" ref="D89:L89" si="66">IFERROR(D88^0.6,"")</f>
        <v/>
      </c>
      <c r="E89" s="51" t="str">
        <f t="shared" si="66"/>
        <v/>
      </c>
      <c r="F89" s="51" t="str">
        <f t="shared" si="66"/>
        <v/>
      </c>
      <c r="G89" s="51" t="str">
        <f t="shared" si="66"/>
        <v/>
      </c>
      <c r="H89" s="51" t="str">
        <f t="shared" si="66"/>
        <v/>
      </c>
      <c r="I89" s="51" t="str">
        <f t="shared" si="66"/>
        <v/>
      </c>
      <c r="J89" s="51" t="str">
        <f t="shared" si="66"/>
        <v/>
      </c>
      <c r="K89" s="51" t="str">
        <f t="shared" si="66"/>
        <v/>
      </c>
      <c r="L89" s="51" t="str">
        <f t="shared" si="66"/>
        <v/>
      </c>
      <c r="M89" s="52">
        <f>SUM(C89:L89)</f>
        <v>0</v>
      </c>
    </row>
    <row r="90" spans="2:13" s="3" customFormat="1" x14ac:dyDescent="0.25">
      <c r="B90" s="6"/>
      <c r="C90" s="52" t="str">
        <f>IF(C89&lt;&gt;"",C89/$M89,"")</f>
        <v/>
      </c>
      <c r="D90" s="52" t="str">
        <f t="shared" ref="D90:L90" si="67">IF(D89&lt;&gt;"",D89/$M89,"")</f>
        <v/>
      </c>
      <c r="E90" s="52" t="str">
        <f t="shared" si="67"/>
        <v/>
      </c>
      <c r="F90" s="52" t="str">
        <f t="shared" si="67"/>
        <v/>
      </c>
      <c r="G90" s="52" t="str">
        <f t="shared" si="67"/>
        <v/>
      </c>
      <c r="H90" s="52" t="str">
        <f t="shared" si="67"/>
        <v/>
      </c>
      <c r="I90" s="52" t="str">
        <f t="shared" si="67"/>
        <v/>
      </c>
      <c r="J90" s="52" t="str">
        <f t="shared" si="67"/>
        <v/>
      </c>
      <c r="K90" s="52" t="str">
        <f t="shared" si="67"/>
        <v/>
      </c>
      <c r="L90" s="52" t="str">
        <f t="shared" si="67"/>
        <v/>
      </c>
      <c r="M90" s="52">
        <f>SUM(C90:L90)</f>
        <v>0</v>
      </c>
    </row>
    <row r="91" spans="2:13" s="3" customFormat="1" x14ac:dyDescent="0.25">
      <c r="B91" s="6"/>
      <c r="C91" s="53">
        <f t="shared" ref="C91:L91" si="68">IFERROR(C90*$M38,0)</f>
        <v>0</v>
      </c>
      <c r="D91" s="53">
        <f t="shared" si="68"/>
        <v>0</v>
      </c>
      <c r="E91" s="53">
        <f t="shared" si="68"/>
        <v>0</v>
      </c>
      <c r="F91" s="53">
        <f t="shared" si="68"/>
        <v>0</v>
      </c>
      <c r="G91" s="53">
        <f t="shared" si="68"/>
        <v>0</v>
      </c>
      <c r="H91" s="53">
        <f t="shared" si="68"/>
        <v>0</v>
      </c>
      <c r="I91" s="53">
        <f t="shared" si="68"/>
        <v>0</v>
      </c>
      <c r="J91" s="53">
        <f t="shared" si="68"/>
        <v>0</v>
      </c>
      <c r="K91" s="53">
        <f t="shared" si="68"/>
        <v>0</v>
      </c>
      <c r="L91" s="53">
        <f t="shared" si="68"/>
        <v>0</v>
      </c>
      <c r="M91" s="52">
        <f t="shared" ref="M91:M92" si="69">SUM(C91:L91)</f>
        <v>0</v>
      </c>
    </row>
    <row r="92" spans="2:13" s="3" customFormat="1" x14ac:dyDescent="0.25">
      <c r="B92" s="6"/>
      <c r="C92" s="53">
        <f>ROUND(C91,0)</f>
        <v>0</v>
      </c>
      <c r="D92" s="53">
        <f t="shared" ref="D92:L92" si="70">ROUND(D91,0)</f>
        <v>0</v>
      </c>
      <c r="E92" s="53">
        <f t="shared" si="70"/>
        <v>0</v>
      </c>
      <c r="F92" s="53">
        <f t="shared" si="70"/>
        <v>0</v>
      </c>
      <c r="G92" s="53">
        <f t="shared" si="70"/>
        <v>0</v>
      </c>
      <c r="H92" s="53">
        <f t="shared" si="70"/>
        <v>0</v>
      </c>
      <c r="I92" s="53">
        <f t="shared" si="70"/>
        <v>0</v>
      </c>
      <c r="J92" s="53">
        <f t="shared" si="70"/>
        <v>0</v>
      </c>
      <c r="K92" s="53">
        <f t="shared" si="70"/>
        <v>0</v>
      </c>
      <c r="L92" s="53">
        <f t="shared" si="70"/>
        <v>0</v>
      </c>
      <c r="M92" s="52">
        <f t="shared" si="69"/>
        <v>0</v>
      </c>
    </row>
    <row r="93" spans="2:13" s="3" customForma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2:13" s="3" customFormat="1" x14ac:dyDescent="0.25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2:13" s="3" customFormat="1" x14ac:dyDescent="0.25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2:13" s="3" customFormat="1" x14ac:dyDescent="0.25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2:14" s="3" customFormat="1" x14ac:dyDescent="0.25">
      <c r="B97" s="6" t="s">
        <v>44</v>
      </c>
      <c r="C97" s="54">
        <f>+C16</f>
        <v>0</v>
      </c>
      <c r="D97" s="54">
        <f t="shared" ref="D97:L97" si="71">+D16</f>
        <v>0</v>
      </c>
      <c r="E97" s="54">
        <f t="shared" si="71"/>
        <v>49.080574038078112</v>
      </c>
      <c r="F97" s="54">
        <f t="shared" si="71"/>
        <v>229.09098909147099</v>
      </c>
      <c r="G97" s="54">
        <f t="shared" si="71"/>
        <v>451.82821349233541</v>
      </c>
      <c r="H97" s="54">
        <f t="shared" si="71"/>
        <v>575.64373830386887</v>
      </c>
      <c r="I97" s="54">
        <f t="shared" si="71"/>
        <v>732.84066228531583</v>
      </c>
      <c r="J97" s="54">
        <f t="shared" si="71"/>
        <v>863.10977644814955</v>
      </c>
      <c r="K97" s="54">
        <f t="shared" si="71"/>
        <v>1005.1114599259492</v>
      </c>
      <c r="L97" s="54">
        <f t="shared" si="71"/>
        <v>1093.294586414833</v>
      </c>
      <c r="M97" s="6"/>
    </row>
    <row r="98" spans="2:14" s="3" customFormat="1" x14ac:dyDescent="0.25">
      <c r="B98" s="6"/>
      <c r="C98" s="54">
        <f>+C17</f>
        <v>0</v>
      </c>
      <c r="D98" s="54">
        <f t="shared" ref="D98:L98" si="72">+D17</f>
        <v>0</v>
      </c>
      <c r="E98" s="54">
        <f t="shared" si="72"/>
        <v>21.138595465222267</v>
      </c>
      <c r="F98" s="54">
        <f t="shared" si="72"/>
        <v>86.782703960893201</v>
      </c>
      <c r="G98" s="54">
        <f t="shared" si="72"/>
        <v>142.61662779415647</v>
      </c>
      <c r="H98" s="54">
        <f t="shared" si="72"/>
        <v>190.66072828165676</v>
      </c>
      <c r="I98" s="54">
        <f t="shared" si="72"/>
        <v>232.41936023919996</v>
      </c>
      <c r="J98" s="54">
        <f t="shared" si="72"/>
        <v>269.0351879302649</v>
      </c>
      <c r="K98" s="54">
        <f t="shared" si="72"/>
        <v>301.39136145872396</v>
      </c>
      <c r="L98" s="54">
        <f t="shared" si="72"/>
        <v>355.95543486988333</v>
      </c>
      <c r="M98" s="6"/>
    </row>
    <row r="99" spans="2:14" s="3" customFormat="1" x14ac:dyDescent="0.25">
      <c r="B99" s="6"/>
      <c r="C99" s="54">
        <f>+C18</f>
        <v>29.293985815132999</v>
      </c>
      <c r="D99" s="54">
        <f t="shared" ref="D99:L99" si="73">+D18</f>
        <v>61.479963048439117</v>
      </c>
      <c r="E99" s="54">
        <f t="shared" si="73"/>
        <v>147.40434514476328</v>
      </c>
      <c r="F99" s="54">
        <f t="shared" si="73"/>
        <v>202.21103349807112</v>
      </c>
      <c r="G99" s="54">
        <f t="shared" si="73"/>
        <v>246.02215651226732</v>
      </c>
      <c r="H99" s="54">
        <f t="shared" si="73"/>
        <v>278.94210949627995</v>
      </c>
      <c r="I99" s="54">
        <f t="shared" si="73"/>
        <v>306.06071735578951</v>
      </c>
      <c r="J99" s="54">
        <f t="shared" si="73"/>
        <v>335.45573619680874</v>
      </c>
      <c r="K99" s="54">
        <f t="shared" si="73"/>
        <v>358.19485084885315</v>
      </c>
      <c r="L99" s="54">
        <f t="shared" si="73"/>
        <v>392.93510208359481</v>
      </c>
      <c r="M99" s="6"/>
    </row>
    <row r="100" spans="2:14" s="3" customFormat="1" x14ac:dyDescent="0.25">
      <c r="B100" s="6" t="s">
        <v>22</v>
      </c>
      <c r="C100" s="55">
        <f>+C76</f>
        <v>0</v>
      </c>
      <c r="D100" s="55">
        <f t="shared" ref="D100:L100" si="74">+D76</f>
        <v>0</v>
      </c>
      <c r="E100" s="55">
        <f t="shared" si="74"/>
        <v>0</v>
      </c>
      <c r="F100" s="55">
        <f t="shared" si="74"/>
        <v>0</v>
      </c>
      <c r="G100" s="55">
        <f t="shared" si="74"/>
        <v>0</v>
      </c>
      <c r="H100" s="55">
        <f t="shared" si="74"/>
        <v>0</v>
      </c>
      <c r="I100" s="55">
        <f t="shared" si="74"/>
        <v>0</v>
      </c>
      <c r="J100" s="55">
        <f t="shared" si="74"/>
        <v>0</v>
      </c>
      <c r="K100" s="55">
        <f t="shared" si="74"/>
        <v>0</v>
      </c>
      <c r="L100" s="55">
        <f t="shared" si="74"/>
        <v>0</v>
      </c>
      <c r="M100" s="55">
        <f>SUM(C100:L100)</f>
        <v>0</v>
      </c>
    </row>
    <row r="101" spans="2:14" s="3" customFormat="1" x14ac:dyDescent="0.25">
      <c r="B101" s="6"/>
      <c r="C101" s="55">
        <f>+C84</f>
        <v>0</v>
      </c>
      <c r="D101" s="55">
        <f t="shared" ref="D101:L101" si="75">+D84</f>
        <v>0</v>
      </c>
      <c r="E101" s="55">
        <f t="shared" si="75"/>
        <v>0</v>
      </c>
      <c r="F101" s="55">
        <f t="shared" si="75"/>
        <v>0</v>
      </c>
      <c r="G101" s="55">
        <f t="shared" si="75"/>
        <v>0</v>
      </c>
      <c r="H101" s="55">
        <f t="shared" si="75"/>
        <v>0</v>
      </c>
      <c r="I101" s="55">
        <f t="shared" si="75"/>
        <v>0</v>
      </c>
      <c r="J101" s="55">
        <f t="shared" si="75"/>
        <v>0</v>
      </c>
      <c r="K101" s="55">
        <f t="shared" si="75"/>
        <v>0</v>
      </c>
      <c r="L101" s="55">
        <f t="shared" si="75"/>
        <v>0</v>
      </c>
      <c r="M101" s="55">
        <f t="shared" ref="M101:M102" si="76">SUM(C101:L101)</f>
        <v>0</v>
      </c>
    </row>
    <row r="102" spans="2:14" s="3" customFormat="1" x14ac:dyDescent="0.25">
      <c r="B102" s="6"/>
      <c r="C102" s="55">
        <f>+C92</f>
        <v>0</v>
      </c>
      <c r="D102" s="55">
        <f t="shared" ref="D102:L102" si="77">+D92</f>
        <v>0</v>
      </c>
      <c r="E102" s="55">
        <f t="shared" si="77"/>
        <v>0</v>
      </c>
      <c r="F102" s="55">
        <f t="shared" si="77"/>
        <v>0</v>
      </c>
      <c r="G102" s="55">
        <f t="shared" si="77"/>
        <v>0</v>
      </c>
      <c r="H102" s="55">
        <f t="shared" si="77"/>
        <v>0</v>
      </c>
      <c r="I102" s="55">
        <f t="shared" si="77"/>
        <v>0</v>
      </c>
      <c r="J102" s="55">
        <f t="shared" si="77"/>
        <v>0</v>
      </c>
      <c r="K102" s="55">
        <f t="shared" si="77"/>
        <v>0</v>
      </c>
      <c r="L102" s="55">
        <f t="shared" si="77"/>
        <v>0</v>
      </c>
      <c r="M102" s="55">
        <f t="shared" si="76"/>
        <v>0</v>
      </c>
    </row>
    <row r="103" spans="2:14" s="3" customFormat="1" x14ac:dyDescent="0.25">
      <c r="B103" s="6" t="s">
        <v>45</v>
      </c>
      <c r="C103" s="55">
        <f>+C97-C100</f>
        <v>0</v>
      </c>
      <c r="D103" s="55">
        <f t="shared" ref="D103:L103" si="78">+D97-D100</f>
        <v>0</v>
      </c>
      <c r="E103" s="55">
        <f t="shared" si="78"/>
        <v>49.080574038078112</v>
      </c>
      <c r="F103" s="55">
        <f t="shared" si="78"/>
        <v>229.09098909147099</v>
      </c>
      <c r="G103" s="55">
        <f t="shared" si="78"/>
        <v>451.82821349233541</v>
      </c>
      <c r="H103" s="55">
        <f t="shared" si="78"/>
        <v>575.64373830386887</v>
      </c>
      <c r="I103" s="55">
        <f t="shared" si="78"/>
        <v>732.84066228531583</v>
      </c>
      <c r="J103" s="55">
        <f t="shared" si="78"/>
        <v>863.10977644814955</v>
      </c>
      <c r="K103" s="55">
        <f t="shared" si="78"/>
        <v>1005.1114599259492</v>
      </c>
      <c r="L103" s="55">
        <f t="shared" si="78"/>
        <v>1093.294586414833</v>
      </c>
      <c r="M103" s="55"/>
    </row>
    <row r="104" spans="2:14" s="3" customFormat="1" x14ac:dyDescent="0.25">
      <c r="B104" s="6"/>
      <c r="C104" s="55">
        <f t="shared" ref="C104:L105" si="79">+C98-C101</f>
        <v>0</v>
      </c>
      <c r="D104" s="55">
        <f t="shared" si="79"/>
        <v>0</v>
      </c>
      <c r="E104" s="55">
        <f t="shared" si="79"/>
        <v>21.138595465222267</v>
      </c>
      <c r="F104" s="55">
        <f t="shared" si="79"/>
        <v>86.782703960893201</v>
      </c>
      <c r="G104" s="55">
        <f t="shared" si="79"/>
        <v>142.61662779415647</v>
      </c>
      <c r="H104" s="55">
        <f t="shared" si="79"/>
        <v>190.66072828165676</v>
      </c>
      <c r="I104" s="55">
        <f t="shared" si="79"/>
        <v>232.41936023919996</v>
      </c>
      <c r="J104" s="55">
        <f t="shared" si="79"/>
        <v>269.0351879302649</v>
      </c>
      <c r="K104" s="55">
        <f t="shared" si="79"/>
        <v>301.39136145872396</v>
      </c>
      <c r="L104" s="55">
        <f t="shared" si="79"/>
        <v>355.95543486988333</v>
      </c>
      <c r="M104" s="55"/>
    </row>
    <row r="105" spans="2:14" s="3" customFormat="1" x14ac:dyDescent="0.25">
      <c r="B105" s="6"/>
      <c r="C105" s="55">
        <f t="shared" si="79"/>
        <v>29.293985815132999</v>
      </c>
      <c r="D105" s="55">
        <f t="shared" si="79"/>
        <v>61.479963048439117</v>
      </c>
      <c r="E105" s="55">
        <f t="shared" si="79"/>
        <v>147.40434514476328</v>
      </c>
      <c r="F105" s="55">
        <f t="shared" si="79"/>
        <v>202.21103349807112</v>
      </c>
      <c r="G105" s="55">
        <f t="shared" si="79"/>
        <v>246.02215651226732</v>
      </c>
      <c r="H105" s="55">
        <f t="shared" si="79"/>
        <v>278.94210949627995</v>
      </c>
      <c r="I105" s="55">
        <f t="shared" si="79"/>
        <v>306.06071735578951</v>
      </c>
      <c r="J105" s="55">
        <f t="shared" si="79"/>
        <v>335.45573619680874</v>
      </c>
      <c r="K105" s="55">
        <f t="shared" si="79"/>
        <v>358.19485084885315</v>
      </c>
      <c r="L105" s="55">
        <f t="shared" si="79"/>
        <v>392.93510208359481</v>
      </c>
      <c r="M105" s="55"/>
    </row>
    <row r="106" spans="2:14" s="3" customFormat="1" x14ac:dyDescent="0.25">
      <c r="B106" s="6" t="s">
        <v>46</v>
      </c>
      <c r="C106" s="6">
        <f>IF(C103&lt;0,C97,0)</f>
        <v>0</v>
      </c>
      <c r="D106" s="6">
        <f t="shared" ref="D106:L106" si="80">IF(D103&lt;0,D97,0)</f>
        <v>0</v>
      </c>
      <c r="E106" s="6">
        <f t="shared" si="80"/>
        <v>0</v>
      </c>
      <c r="F106" s="6">
        <f t="shared" si="80"/>
        <v>0</v>
      </c>
      <c r="G106" s="6">
        <f t="shared" si="80"/>
        <v>0</v>
      </c>
      <c r="H106" s="6">
        <f t="shared" si="80"/>
        <v>0</v>
      </c>
      <c r="I106" s="6">
        <f t="shared" si="80"/>
        <v>0</v>
      </c>
      <c r="J106" s="6">
        <f t="shared" si="80"/>
        <v>0</v>
      </c>
      <c r="K106" s="6">
        <f t="shared" si="80"/>
        <v>0</v>
      </c>
      <c r="L106" s="6">
        <f t="shared" si="80"/>
        <v>0</v>
      </c>
      <c r="M106" s="6">
        <f>SUM(C106:L106)</f>
        <v>0</v>
      </c>
      <c r="N106" s="56">
        <f>+M100-M106</f>
        <v>0</v>
      </c>
    </row>
    <row r="107" spans="2:14" s="3" customFormat="1" x14ac:dyDescent="0.25">
      <c r="B107" s="6"/>
      <c r="C107" s="6">
        <f t="shared" ref="C107:L108" si="81">IF(C104&lt;0,C98,0)</f>
        <v>0</v>
      </c>
      <c r="D107" s="6">
        <f t="shared" si="81"/>
        <v>0</v>
      </c>
      <c r="E107" s="6">
        <f t="shared" si="81"/>
        <v>0</v>
      </c>
      <c r="F107" s="6">
        <f t="shared" si="81"/>
        <v>0</v>
      </c>
      <c r="G107" s="6">
        <f t="shared" si="81"/>
        <v>0</v>
      </c>
      <c r="H107" s="6">
        <f t="shared" si="81"/>
        <v>0</v>
      </c>
      <c r="I107" s="6">
        <f t="shared" si="81"/>
        <v>0</v>
      </c>
      <c r="J107" s="6">
        <f t="shared" si="81"/>
        <v>0</v>
      </c>
      <c r="K107" s="6">
        <f t="shared" si="81"/>
        <v>0</v>
      </c>
      <c r="L107" s="6">
        <f t="shared" si="81"/>
        <v>0</v>
      </c>
      <c r="M107" s="6">
        <f t="shared" ref="M107:M108" si="82">SUM(C107:L107)</f>
        <v>0</v>
      </c>
      <c r="N107" s="56">
        <f t="shared" ref="N107:N108" si="83">+M101-M107</f>
        <v>0</v>
      </c>
    </row>
    <row r="108" spans="2:14" s="3" customFormat="1" x14ac:dyDescent="0.25">
      <c r="B108" s="6"/>
      <c r="C108" s="6">
        <f t="shared" si="81"/>
        <v>0</v>
      </c>
      <c r="D108" s="6">
        <f t="shared" si="81"/>
        <v>0</v>
      </c>
      <c r="E108" s="6">
        <f t="shared" si="81"/>
        <v>0</v>
      </c>
      <c r="F108" s="6">
        <f t="shared" si="81"/>
        <v>0</v>
      </c>
      <c r="G108" s="6">
        <f t="shared" si="81"/>
        <v>0</v>
      </c>
      <c r="H108" s="6">
        <f t="shared" si="81"/>
        <v>0</v>
      </c>
      <c r="I108" s="6">
        <f t="shared" si="81"/>
        <v>0</v>
      </c>
      <c r="J108" s="6">
        <f t="shared" si="81"/>
        <v>0</v>
      </c>
      <c r="K108" s="6">
        <f t="shared" si="81"/>
        <v>0</v>
      </c>
      <c r="L108" s="6">
        <f t="shared" si="81"/>
        <v>0</v>
      </c>
      <c r="M108" s="6">
        <f t="shared" si="82"/>
        <v>0</v>
      </c>
      <c r="N108" s="56">
        <f t="shared" si="83"/>
        <v>0</v>
      </c>
    </row>
    <row r="109" spans="2:14" s="3" customFormat="1" x14ac:dyDescent="0.2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</row>
    <row r="110" spans="2:14" s="3" customFormat="1" x14ac:dyDescent="0.25">
      <c r="B110" s="6"/>
      <c r="C110" s="51" t="str">
        <f>IF(C106=0,C73,"")</f>
        <v/>
      </c>
      <c r="D110" s="51" t="str">
        <f t="shared" ref="D110:L110" si="84">IF(D106=0,D73,"")</f>
        <v/>
      </c>
      <c r="E110" s="51" t="str">
        <f t="shared" si="84"/>
        <v/>
      </c>
      <c r="F110" s="51" t="str">
        <f t="shared" si="84"/>
        <v/>
      </c>
      <c r="G110" s="51" t="str">
        <f t="shared" si="84"/>
        <v/>
      </c>
      <c r="H110" s="51" t="str">
        <f t="shared" si="84"/>
        <v/>
      </c>
      <c r="I110" s="51" t="str">
        <f t="shared" si="84"/>
        <v/>
      </c>
      <c r="J110" s="51" t="str">
        <f t="shared" si="84"/>
        <v/>
      </c>
      <c r="K110" s="51" t="str">
        <f t="shared" si="84"/>
        <v/>
      </c>
      <c r="L110" s="51" t="str">
        <f t="shared" si="84"/>
        <v/>
      </c>
      <c r="M110" s="52">
        <f>SUM(C110:L110)</f>
        <v>0</v>
      </c>
    </row>
    <row r="111" spans="2:14" s="3" customFormat="1" x14ac:dyDescent="0.25">
      <c r="B111" s="6"/>
      <c r="C111" s="51" t="str">
        <f>IF(C107=0,C81,"")</f>
        <v/>
      </c>
      <c r="D111" s="51" t="str">
        <f t="shared" ref="D111:L111" si="85">IF(D107=0,D81,"")</f>
        <v/>
      </c>
      <c r="E111" s="51" t="str">
        <f t="shared" si="85"/>
        <v/>
      </c>
      <c r="F111" s="51" t="str">
        <f t="shared" si="85"/>
        <v/>
      </c>
      <c r="G111" s="51" t="str">
        <f t="shared" si="85"/>
        <v/>
      </c>
      <c r="H111" s="51" t="str">
        <f t="shared" si="85"/>
        <v/>
      </c>
      <c r="I111" s="51" t="str">
        <f t="shared" si="85"/>
        <v/>
      </c>
      <c r="J111" s="51" t="str">
        <f t="shared" si="85"/>
        <v/>
      </c>
      <c r="K111" s="51" t="str">
        <f t="shared" si="85"/>
        <v/>
      </c>
      <c r="L111" s="51" t="str">
        <f t="shared" si="85"/>
        <v/>
      </c>
      <c r="M111" s="52">
        <f t="shared" ref="M111:M112" si="86">SUM(C111:L111)</f>
        <v>0</v>
      </c>
    </row>
    <row r="112" spans="2:14" s="3" customFormat="1" x14ac:dyDescent="0.25">
      <c r="B112" s="6"/>
      <c r="C112" s="51" t="str">
        <f>IF(C108=0,C89,"")</f>
        <v/>
      </c>
      <c r="D112" s="51" t="str">
        <f t="shared" ref="D112:L112" si="87">IF(D108=0,D89,"")</f>
        <v/>
      </c>
      <c r="E112" s="51" t="str">
        <f t="shared" si="87"/>
        <v/>
      </c>
      <c r="F112" s="51" t="str">
        <f t="shared" si="87"/>
        <v/>
      </c>
      <c r="G112" s="51" t="str">
        <f t="shared" si="87"/>
        <v/>
      </c>
      <c r="H112" s="51" t="str">
        <f t="shared" si="87"/>
        <v/>
      </c>
      <c r="I112" s="51" t="str">
        <f t="shared" si="87"/>
        <v/>
      </c>
      <c r="J112" s="51" t="str">
        <f t="shared" si="87"/>
        <v/>
      </c>
      <c r="K112" s="51" t="str">
        <f t="shared" si="87"/>
        <v/>
      </c>
      <c r="L112" s="51" t="str">
        <f t="shared" si="87"/>
        <v/>
      </c>
      <c r="M112" s="52">
        <f t="shared" si="86"/>
        <v>0</v>
      </c>
    </row>
    <row r="113" spans="2:14" s="3" customFormat="1" x14ac:dyDescent="0.25">
      <c r="B113" s="6" t="s">
        <v>48</v>
      </c>
      <c r="C113" s="51">
        <f>IFERROR(C110/$M110,0)</f>
        <v>0</v>
      </c>
      <c r="D113" s="51">
        <f t="shared" ref="D113:L113" si="88">IFERROR(D110/$M110,0)</f>
        <v>0</v>
      </c>
      <c r="E113" s="51">
        <f t="shared" si="88"/>
        <v>0</v>
      </c>
      <c r="F113" s="51">
        <f t="shared" si="88"/>
        <v>0</v>
      </c>
      <c r="G113" s="51">
        <f t="shared" si="88"/>
        <v>0</v>
      </c>
      <c r="H113" s="51">
        <f t="shared" si="88"/>
        <v>0</v>
      </c>
      <c r="I113" s="51">
        <f t="shared" si="88"/>
        <v>0</v>
      </c>
      <c r="J113" s="51">
        <f t="shared" si="88"/>
        <v>0</v>
      </c>
      <c r="K113" s="51">
        <f t="shared" si="88"/>
        <v>0</v>
      </c>
      <c r="L113" s="51">
        <f t="shared" si="88"/>
        <v>0</v>
      </c>
      <c r="M113" s="6"/>
    </row>
    <row r="114" spans="2:14" s="3" customFormat="1" x14ac:dyDescent="0.25">
      <c r="B114" s="6"/>
      <c r="C114" s="51">
        <f t="shared" ref="C114:L115" si="89">IFERROR(C111/$M111,0)</f>
        <v>0</v>
      </c>
      <c r="D114" s="51">
        <f t="shared" si="89"/>
        <v>0</v>
      </c>
      <c r="E114" s="51">
        <f t="shared" si="89"/>
        <v>0</v>
      </c>
      <c r="F114" s="51">
        <f t="shared" si="89"/>
        <v>0</v>
      </c>
      <c r="G114" s="51">
        <f t="shared" si="89"/>
        <v>0</v>
      </c>
      <c r="H114" s="51">
        <f t="shared" si="89"/>
        <v>0</v>
      </c>
      <c r="I114" s="51">
        <f t="shared" si="89"/>
        <v>0</v>
      </c>
      <c r="J114" s="51">
        <f t="shared" si="89"/>
        <v>0</v>
      </c>
      <c r="K114" s="51">
        <f t="shared" si="89"/>
        <v>0</v>
      </c>
      <c r="L114" s="51">
        <f t="shared" si="89"/>
        <v>0</v>
      </c>
      <c r="M114" s="6"/>
    </row>
    <row r="115" spans="2:14" s="3" customFormat="1" x14ac:dyDescent="0.25">
      <c r="B115" s="6"/>
      <c r="C115" s="51">
        <f t="shared" si="89"/>
        <v>0</v>
      </c>
      <c r="D115" s="51">
        <f t="shared" si="89"/>
        <v>0</v>
      </c>
      <c r="E115" s="51">
        <f t="shared" si="89"/>
        <v>0</v>
      </c>
      <c r="F115" s="51">
        <f t="shared" si="89"/>
        <v>0</v>
      </c>
      <c r="G115" s="51">
        <f t="shared" si="89"/>
        <v>0</v>
      </c>
      <c r="H115" s="51">
        <f t="shared" si="89"/>
        <v>0</v>
      </c>
      <c r="I115" s="51">
        <f t="shared" si="89"/>
        <v>0</v>
      </c>
      <c r="J115" s="51">
        <f t="shared" si="89"/>
        <v>0</v>
      </c>
      <c r="K115" s="51">
        <f t="shared" si="89"/>
        <v>0</v>
      </c>
      <c r="L115" s="51">
        <f t="shared" si="89"/>
        <v>0</v>
      </c>
      <c r="M115" s="6"/>
    </row>
    <row r="116" spans="2:14" s="3" customFormat="1" x14ac:dyDescent="0.2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2:14" s="3" customFormat="1" x14ac:dyDescent="0.25">
      <c r="B117" s="6" t="s">
        <v>49</v>
      </c>
      <c r="C117" s="55">
        <f>+C113*$N106</f>
        <v>0</v>
      </c>
      <c r="D117" s="55">
        <f t="shared" ref="D117:L117" si="90">+D113*$N106</f>
        <v>0</v>
      </c>
      <c r="E117" s="55">
        <f t="shared" si="90"/>
        <v>0</v>
      </c>
      <c r="F117" s="55">
        <f t="shared" si="90"/>
        <v>0</v>
      </c>
      <c r="G117" s="55">
        <f t="shared" si="90"/>
        <v>0</v>
      </c>
      <c r="H117" s="55">
        <f t="shared" si="90"/>
        <v>0</v>
      </c>
      <c r="I117" s="55">
        <f t="shared" si="90"/>
        <v>0</v>
      </c>
      <c r="J117" s="55">
        <f t="shared" si="90"/>
        <v>0</v>
      </c>
      <c r="K117" s="55">
        <f t="shared" si="90"/>
        <v>0</v>
      </c>
      <c r="L117" s="55">
        <f t="shared" si="90"/>
        <v>0</v>
      </c>
      <c r="M117" s="55">
        <f>SUM(C117:L117)</f>
        <v>0</v>
      </c>
    </row>
    <row r="118" spans="2:14" s="3" customFormat="1" x14ac:dyDescent="0.25">
      <c r="B118" s="6"/>
      <c r="C118" s="55">
        <f t="shared" ref="C118:L119" si="91">+C114*$N107</f>
        <v>0</v>
      </c>
      <c r="D118" s="55">
        <f t="shared" si="91"/>
        <v>0</v>
      </c>
      <c r="E118" s="55">
        <f t="shared" si="91"/>
        <v>0</v>
      </c>
      <c r="F118" s="55">
        <f t="shared" si="91"/>
        <v>0</v>
      </c>
      <c r="G118" s="55">
        <f t="shared" si="91"/>
        <v>0</v>
      </c>
      <c r="H118" s="55">
        <f t="shared" si="91"/>
        <v>0</v>
      </c>
      <c r="I118" s="55">
        <f t="shared" si="91"/>
        <v>0</v>
      </c>
      <c r="J118" s="55">
        <f t="shared" si="91"/>
        <v>0</v>
      </c>
      <c r="K118" s="55">
        <f t="shared" si="91"/>
        <v>0</v>
      </c>
      <c r="L118" s="55">
        <f t="shared" si="91"/>
        <v>0</v>
      </c>
      <c r="M118" s="55">
        <f t="shared" ref="M118:M119" si="92">SUM(C118:L118)</f>
        <v>0</v>
      </c>
    </row>
    <row r="119" spans="2:14" s="3" customFormat="1" x14ac:dyDescent="0.25">
      <c r="B119" s="6"/>
      <c r="C119" s="55">
        <f t="shared" si="91"/>
        <v>0</v>
      </c>
      <c r="D119" s="55">
        <f t="shared" si="91"/>
        <v>0</v>
      </c>
      <c r="E119" s="55">
        <f t="shared" si="91"/>
        <v>0</v>
      </c>
      <c r="F119" s="55">
        <f t="shared" si="91"/>
        <v>0</v>
      </c>
      <c r="G119" s="55">
        <f t="shared" si="91"/>
        <v>0</v>
      </c>
      <c r="H119" s="55">
        <f t="shared" si="91"/>
        <v>0</v>
      </c>
      <c r="I119" s="55">
        <f t="shared" si="91"/>
        <v>0</v>
      </c>
      <c r="J119" s="55">
        <f t="shared" si="91"/>
        <v>0</v>
      </c>
      <c r="K119" s="55">
        <f t="shared" si="91"/>
        <v>0</v>
      </c>
      <c r="L119" s="55">
        <f t="shared" si="91"/>
        <v>0</v>
      </c>
      <c r="M119" s="55">
        <f t="shared" si="92"/>
        <v>0</v>
      </c>
    </row>
    <row r="120" spans="2:14" s="3" customFormat="1" x14ac:dyDescent="0.2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2:14" s="3" customFormat="1" x14ac:dyDescent="0.25">
      <c r="B121" s="6" t="s">
        <v>47</v>
      </c>
      <c r="C121" s="54">
        <f t="shared" ref="C121:L121" si="93">+C97-C106</f>
        <v>0</v>
      </c>
      <c r="D121" s="54">
        <f t="shared" si="93"/>
        <v>0</v>
      </c>
      <c r="E121" s="54">
        <f t="shared" si="93"/>
        <v>49.080574038078112</v>
      </c>
      <c r="F121" s="54">
        <f t="shared" si="93"/>
        <v>229.09098909147099</v>
      </c>
      <c r="G121" s="54">
        <f t="shared" si="93"/>
        <v>451.82821349233541</v>
      </c>
      <c r="H121" s="54">
        <f t="shared" si="93"/>
        <v>575.64373830386887</v>
      </c>
      <c r="I121" s="54">
        <f t="shared" si="93"/>
        <v>732.84066228531583</v>
      </c>
      <c r="J121" s="54">
        <f t="shared" si="93"/>
        <v>863.10977644814955</v>
      </c>
      <c r="K121" s="54">
        <f t="shared" si="93"/>
        <v>1005.1114599259492</v>
      </c>
      <c r="L121" s="54">
        <f t="shared" si="93"/>
        <v>1093.294586414833</v>
      </c>
      <c r="M121" s="55"/>
    </row>
    <row r="122" spans="2:14" s="3" customFormat="1" x14ac:dyDescent="0.25">
      <c r="B122" s="6"/>
      <c r="C122" s="54">
        <f t="shared" ref="C122:L122" si="94">+C98-C107</f>
        <v>0</v>
      </c>
      <c r="D122" s="54">
        <f t="shared" si="94"/>
        <v>0</v>
      </c>
      <c r="E122" s="54">
        <f t="shared" si="94"/>
        <v>21.138595465222267</v>
      </c>
      <c r="F122" s="54">
        <f t="shared" si="94"/>
        <v>86.782703960893201</v>
      </c>
      <c r="G122" s="54">
        <f t="shared" si="94"/>
        <v>142.61662779415647</v>
      </c>
      <c r="H122" s="54">
        <f t="shared" si="94"/>
        <v>190.66072828165676</v>
      </c>
      <c r="I122" s="54">
        <f t="shared" si="94"/>
        <v>232.41936023919996</v>
      </c>
      <c r="J122" s="54">
        <f t="shared" si="94"/>
        <v>269.0351879302649</v>
      </c>
      <c r="K122" s="54">
        <f t="shared" si="94"/>
        <v>301.39136145872396</v>
      </c>
      <c r="L122" s="54">
        <f t="shared" si="94"/>
        <v>355.95543486988333</v>
      </c>
      <c r="M122" s="55"/>
    </row>
    <row r="123" spans="2:14" s="3" customFormat="1" x14ac:dyDescent="0.25">
      <c r="B123" s="6"/>
      <c r="C123" s="54">
        <f t="shared" ref="C123:L123" si="95">+C99-C108</f>
        <v>29.293985815132999</v>
      </c>
      <c r="D123" s="54">
        <f t="shared" si="95"/>
        <v>61.479963048439117</v>
      </c>
      <c r="E123" s="54">
        <f t="shared" si="95"/>
        <v>147.40434514476328</v>
      </c>
      <c r="F123" s="54">
        <f t="shared" si="95"/>
        <v>202.21103349807112</v>
      </c>
      <c r="G123" s="54">
        <f t="shared" si="95"/>
        <v>246.02215651226732</v>
      </c>
      <c r="H123" s="54">
        <f t="shared" si="95"/>
        <v>278.94210949627995</v>
      </c>
      <c r="I123" s="54">
        <f t="shared" si="95"/>
        <v>306.06071735578951</v>
      </c>
      <c r="J123" s="54">
        <f t="shared" si="95"/>
        <v>335.45573619680874</v>
      </c>
      <c r="K123" s="54">
        <f t="shared" si="95"/>
        <v>358.19485084885315</v>
      </c>
      <c r="L123" s="54">
        <f t="shared" si="95"/>
        <v>392.93510208359481</v>
      </c>
      <c r="M123" s="55"/>
    </row>
    <row r="124" spans="2:14" s="3" customFormat="1" x14ac:dyDescent="0.2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2:14" s="3" customFormat="1" x14ac:dyDescent="0.25">
      <c r="B125" s="6" t="s">
        <v>50</v>
      </c>
      <c r="C125" s="53">
        <f>IF(C121&lt;=C117,C121,0)</f>
        <v>0</v>
      </c>
      <c r="D125" s="53">
        <f t="shared" ref="D125:L125" si="96">IF(D121&lt;=D117,D121,0)</f>
        <v>0</v>
      </c>
      <c r="E125" s="53">
        <f t="shared" si="96"/>
        <v>0</v>
      </c>
      <c r="F125" s="53">
        <f t="shared" si="96"/>
        <v>0</v>
      </c>
      <c r="G125" s="53">
        <f t="shared" si="96"/>
        <v>0</v>
      </c>
      <c r="H125" s="53">
        <f t="shared" si="96"/>
        <v>0</v>
      </c>
      <c r="I125" s="53">
        <f t="shared" si="96"/>
        <v>0</v>
      </c>
      <c r="J125" s="53">
        <f t="shared" si="96"/>
        <v>0</v>
      </c>
      <c r="K125" s="53">
        <f t="shared" si="96"/>
        <v>0</v>
      </c>
      <c r="L125" s="53">
        <f t="shared" si="96"/>
        <v>0</v>
      </c>
      <c r="M125" s="55">
        <f>SUM(C125:L125)</f>
        <v>0</v>
      </c>
      <c r="N125" s="56">
        <f>+M117-M125</f>
        <v>0</v>
      </c>
    </row>
    <row r="126" spans="2:14" s="3" customFormat="1" x14ac:dyDescent="0.25">
      <c r="B126" s="6"/>
      <c r="C126" s="53">
        <f t="shared" ref="C126:L127" si="97">IF(C122&lt;=C118,C122,0)</f>
        <v>0</v>
      </c>
      <c r="D126" s="53">
        <f t="shared" si="97"/>
        <v>0</v>
      </c>
      <c r="E126" s="53">
        <f t="shared" si="97"/>
        <v>0</v>
      </c>
      <c r="F126" s="53">
        <f t="shared" si="97"/>
        <v>0</v>
      </c>
      <c r="G126" s="53">
        <f t="shared" si="97"/>
        <v>0</v>
      </c>
      <c r="H126" s="53">
        <f t="shared" si="97"/>
        <v>0</v>
      </c>
      <c r="I126" s="53">
        <f t="shared" si="97"/>
        <v>0</v>
      </c>
      <c r="J126" s="53">
        <f t="shared" si="97"/>
        <v>0</v>
      </c>
      <c r="K126" s="53">
        <f t="shared" si="97"/>
        <v>0</v>
      </c>
      <c r="L126" s="53">
        <f t="shared" si="97"/>
        <v>0</v>
      </c>
      <c r="M126" s="55">
        <f t="shared" ref="M126:M127" si="98">SUM(C126:L126)</f>
        <v>0</v>
      </c>
      <c r="N126" s="56">
        <f t="shared" ref="N126:N127" si="99">+M118-M126</f>
        <v>0</v>
      </c>
    </row>
    <row r="127" spans="2:14" s="3" customFormat="1" x14ac:dyDescent="0.25">
      <c r="B127" s="6"/>
      <c r="C127" s="53">
        <f t="shared" si="97"/>
        <v>0</v>
      </c>
      <c r="D127" s="53">
        <f t="shared" si="97"/>
        <v>0</v>
      </c>
      <c r="E127" s="53">
        <f t="shared" si="97"/>
        <v>0</v>
      </c>
      <c r="F127" s="53">
        <f t="shared" si="97"/>
        <v>0</v>
      </c>
      <c r="G127" s="53">
        <f t="shared" si="97"/>
        <v>0</v>
      </c>
      <c r="H127" s="53">
        <f t="shared" si="97"/>
        <v>0</v>
      </c>
      <c r="I127" s="53">
        <f t="shared" si="97"/>
        <v>0</v>
      </c>
      <c r="J127" s="53">
        <f t="shared" si="97"/>
        <v>0</v>
      </c>
      <c r="K127" s="53">
        <f t="shared" si="97"/>
        <v>0</v>
      </c>
      <c r="L127" s="53">
        <f t="shared" si="97"/>
        <v>0</v>
      </c>
      <c r="M127" s="55">
        <f t="shared" si="98"/>
        <v>0</v>
      </c>
      <c r="N127" s="56">
        <f t="shared" si="99"/>
        <v>0</v>
      </c>
    </row>
    <row r="128" spans="2:14" s="3" customFormat="1" x14ac:dyDescent="0.2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2:13" s="3" customFormat="1" x14ac:dyDescent="0.25">
      <c r="B129" s="6" t="s">
        <v>51</v>
      </c>
      <c r="C129" s="55">
        <f>+C121-C125</f>
        <v>0</v>
      </c>
      <c r="D129" s="55">
        <f t="shared" ref="D129:L129" si="100">+D121-D125</f>
        <v>0</v>
      </c>
      <c r="E129" s="55">
        <f t="shared" si="100"/>
        <v>49.080574038078112</v>
      </c>
      <c r="F129" s="55">
        <f t="shared" si="100"/>
        <v>229.09098909147099</v>
      </c>
      <c r="G129" s="55">
        <f t="shared" si="100"/>
        <v>451.82821349233541</v>
      </c>
      <c r="H129" s="55">
        <f t="shared" si="100"/>
        <v>575.64373830386887</v>
      </c>
      <c r="I129" s="55">
        <f t="shared" si="100"/>
        <v>732.84066228531583</v>
      </c>
      <c r="J129" s="55">
        <f t="shared" si="100"/>
        <v>863.10977644814955</v>
      </c>
      <c r="K129" s="55">
        <f t="shared" si="100"/>
        <v>1005.1114599259492</v>
      </c>
      <c r="L129" s="55">
        <f t="shared" si="100"/>
        <v>1093.294586414833</v>
      </c>
      <c r="M129" s="6"/>
    </row>
    <row r="130" spans="2:13" s="3" customFormat="1" x14ac:dyDescent="0.25">
      <c r="B130" s="6"/>
      <c r="C130" s="55">
        <f t="shared" ref="C130:L131" si="101">+C122-C126</f>
        <v>0</v>
      </c>
      <c r="D130" s="55">
        <f t="shared" si="101"/>
        <v>0</v>
      </c>
      <c r="E130" s="55">
        <f t="shared" si="101"/>
        <v>21.138595465222267</v>
      </c>
      <c r="F130" s="55">
        <f t="shared" si="101"/>
        <v>86.782703960893201</v>
      </c>
      <c r="G130" s="55">
        <f t="shared" si="101"/>
        <v>142.61662779415647</v>
      </c>
      <c r="H130" s="55">
        <f t="shared" si="101"/>
        <v>190.66072828165676</v>
      </c>
      <c r="I130" s="55">
        <f t="shared" si="101"/>
        <v>232.41936023919996</v>
      </c>
      <c r="J130" s="55">
        <f t="shared" si="101"/>
        <v>269.0351879302649</v>
      </c>
      <c r="K130" s="55">
        <f t="shared" si="101"/>
        <v>301.39136145872396</v>
      </c>
      <c r="L130" s="55">
        <f t="shared" si="101"/>
        <v>355.95543486988333</v>
      </c>
      <c r="M130" s="6"/>
    </row>
    <row r="131" spans="2:13" s="3" customFormat="1" x14ac:dyDescent="0.25">
      <c r="B131" s="6"/>
      <c r="C131" s="55">
        <f t="shared" si="101"/>
        <v>29.293985815132999</v>
      </c>
      <c r="D131" s="55">
        <f t="shared" si="101"/>
        <v>61.479963048439117</v>
      </c>
      <c r="E131" s="55">
        <f t="shared" si="101"/>
        <v>147.40434514476328</v>
      </c>
      <c r="F131" s="55">
        <f t="shared" si="101"/>
        <v>202.21103349807112</v>
      </c>
      <c r="G131" s="55">
        <f t="shared" si="101"/>
        <v>246.02215651226732</v>
      </c>
      <c r="H131" s="55">
        <f t="shared" si="101"/>
        <v>278.94210949627995</v>
      </c>
      <c r="I131" s="55">
        <f t="shared" si="101"/>
        <v>306.06071735578951</v>
      </c>
      <c r="J131" s="55">
        <f t="shared" si="101"/>
        <v>335.45573619680874</v>
      </c>
      <c r="K131" s="55">
        <f t="shared" si="101"/>
        <v>358.19485084885315</v>
      </c>
      <c r="L131" s="55">
        <f t="shared" si="101"/>
        <v>392.93510208359481</v>
      </c>
      <c r="M131" s="6"/>
    </row>
    <row r="132" spans="2:13" s="3" customFormat="1" x14ac:dyDescent="0.2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2:13" s="3" customFormat="1" x14ac:dyDescent="0.25">
      <c r="B133" s="6" t="s">
        <v>52</v>
      </c>
      <c r="C133" s="51" t="str">
        <f>IF(C129&gt;0,C73,"")</f>
        <v/>
      </c>
      <c r="D133" s="51" t="str">
        <f t="shared" ref="D133:L133" si="102">IF(D129&gt;0,D73,"")</f>
        <v/>
      </c>
      <c r="E133" s="51" t="str">
        <f t="shared" si="102"/>
        <v/>
      </c>
      <c r="F133" s="51" t="str">
        <f t="shared" si="102"/>
        <v/>
      </c>
      <c r="G133" s="51" t="str">
        <f t="shared" si="102"/>
        <v/>
      </c>
      <c r="H133" s="51" t="str">
        <f t="shared" si="102"/>
        <v/>
      </c>
      <c r="I133" s="51" t="str">
        <f t="shared" si="102"/>
        <v/>
      </c>
      <c r="J133" s="51" t="str">
        <f t="shared" si="102"/>
        <v/>
      </c>
      <c r="K133" s="51" t="str">
        <f t="shared" si="102"/>
        <v/>
      </c>
      <c r="L133" s="51" t="str">
        <f t="shared" si="102"/>
        <v/>
      </c>
      <c r="M133" s="51">
        <f>SUM(C133:L133)</f>
        <v>0</v>
      </c>
    </row>
    <row r="134" spans="2:13" s="3" customFormat="1" x14ac:dyDescent="0.25">
      <c r="B134" s="6"/>
      <c r="C134" s="51" t="str">
        <f>IF(C130&gt;0,C81,"")</f>
        <v/>
      </c>
      <c r="D134" s="51" t="str">
        <f t="shared" ref="D134:L134" si="103">IF(D130&gt;0,D81,"")</f>
        <v/>
      </c>
      <c r="E134" s="51" t="str">
        <f t="shared" si="103"/>
        <v/>
      </c>
      <c r="F134" s="51" t="str">
        <f t="shared" si="103"/>
        <v/>
      </c>
      <c r="G134" s="51" t="str">
        <f t="shared" si="103"/>
        <v/>
      </c>
      <c r="H134" s="51" t="str">
        <f t="shared" si="103"/>
        <v/>
      </c>
      <c r="I134" s="51" t="str">
        <f t="shared" si="103"/>
        <v/>
      </c>
      <c r="J134" s="51" t="str">
        <f t="shared" si="103"/>
        <v/>
      </c>
      <c r="K134" s="51" t="str">
        <f t="shared" si="103"/>
        <v/>
      </c>
      <c r="L134" s="51" t="str">
        <f t="shared" si="103"/>
        <v/>
      </c>
      <c r="M134" s="51">
        <f t="shared" ref="M134:M135" si="104">SUM(C134:L134)</f>
        <v>0</v>
      </c>
    </row>
    <row r="135" spans="2:13" s="3" customFormat="1" x14ac:dyDescent="0.25">
      <c r="B135" s="6"/>
      <c r="C135" s="51" t="str">
        <f>IF(C131&gt;0,C89,"")</f>
        <v/>
      </c>
      <c r="D135" s="51" t="str">
        <f t="shared" ref="D135:L135" si="105">IF(D131&gt;0,D89,"")</f>
        <v/>
      </c>
      <c r="E135" s="51" t="str">
        <f t="shared" si="105"/>
        <v/>
      </c>
      <c r="F135" s="51" t="str">
        <f t="shared" si="105"/>
        <v/>
      </c>
      <c r="G135" s="51" t="str">
        <f t="shared" si="105"/>
        <v/>
      </c>
      <c r="H135" s="51" t="str">
        <f t="shared" si="105"/>
        <v/>
      </c>
      <c r="I135" s="51" t="str">
        <f t="shared" si="105"/>
        <v/>
      </c>
      <c r="J135" s="51" t="str">
        <f t="shared" si="105"/>
        <v/>
      </c>
      <c r="K135" s="51" t="str">
        <f t="shared" si="105"/>
        <v/>
      </c>
      <c r="L135" s="51" t="str">
        <f t="shared" si="105"/>
        <v/>
      </c>
      <c r="M135" s="51">
        <f t="shared" si="104"/>
        <v>0</v>
      </c>
    </row>
    <row r="136" spans="2:13" s="3" customFormat="1" x14ac:dyDescent="0.25">
      <c r="B136" s="6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</row>
    <row r="137" spans="2:13" s="3" customFormat="1" x14ac:dyDescent="0.25">
      <c r="B137" s="6"/>
      <c r="C137" s="51" t="str">
        <f>IFERROR(C133/$M133,"")</f>
        <v/>
      </c>
      <c r="D137" s="51" t="str">
        <f t="shared" ref="D137:L137" si="106">IFERROR(D133/$M133,"")</f>
        <v/>
      </c>
      <c r="E137" s="51" t="str">
        <f t="shared" si="106"/>
        <v/>
      </c>
      <c r="F137" s="51" t="str">
        <f t="shared" si="106"/>
        <v/>
      </c>
      <c r="G137" s="51" t="str">
        <f t="shared" si="106"/>
        <v/>
      </c>
      <c r="H137" s="51" t="str">
        <f t="shared" si="106"/>
        <v/>
      </c>
      <c r="I137" s="51" t="str">
        <f t="shared" si="106"/>
        <v/>
      </c>
      <c r="J137" s="51" t="str">
        <f t="shared" si="106"/>
        <v/>
      </c>
      <c r="K137" s="51" t="str">
        <f t="shared" si="106"/>
        <v/>
      </c>
      <c r="L137" s="51" t="str">
        <f t="shared" si="106"/>
        <v/>
      </c>
      <c r="M137" s="51"/>
    </row>
    <row r="138" spans="2:13" s="3" customFormat="1" x14ac:dyDescent="0.25">
      <c r="B138" s="6"/>
      <c r="C138" s="51" t="str">
        <f t="shared" ref="C138:L139" si="107">IFERROR(C134/$M134,"")</f>
        <v/>
      </c>
      <c r="D138" s="51" t="str">
        <f t="shared" si="107"/>
        <v/>
      </c>
      <c r="E138" s="51" t="str">
        <f t="shared" si="107"/>
        <v/>
      </c>
      <c r="F138" s="51" t="str">
        <f t="shared" si="107"/>
        <v/>
      </c>
      <c r="G138" s="51" t="str">
        <f t="shared" si="107"/>
        <v/>
      </c>
      <c r="H138" s="51" t="str">
        <f t="shared" si="107"/>
        <v/>
      </c>
      <c r="I138" s="51" t="str">
        <f t="shared" si="107"/>
        <v/>
      </c>
      <c r="J138" s="51" t="str">
        <f t="shared" si="107"/>
        <v/>
      </c>
      <c r="K138" s="51" t="str">
        <f t="shared" si="107"/>
        <v/>
      </c>
      <c r="L138" s="51" t="str">
        <f t="shared" si="107"/>
        <v/>
      </c>
      <c r="M138" s="51"/>
    </row>
    <row r="139" spans="2:13" s="3" customFormat="1" x14ac:dyDescent="0.25">
      <c r="B139" s="6"/>
      <c r="C139" s="51" t="str">
        <f t="shared" si="107"/>
        <v/>
      </c>
      <c r="D139" s="51" t="str">
        <f t="shared" si="107"/>
        <v/>
      </c>
      <c r="E139" s="51" t="str">
        <f t="shared" si="107"/>
        <v/>
      </c>
      <c r="F139" s="51" t="str">
        <f t="shared" si="107"/>
        <v/>
      </c>
      <c r="G139" s="51" t="str">
        <f t="shared" si="107"/>
        <v/>
      </c>
      <c r="H139" s="51" t="str">
        <f t="shared" si="107"/>
        <v/>
      </c>
      <c r="I139" s="51" t="str">
        <f t="shared" si="107"/>
        <v/>
      </c>
      <c r="J139" s="51" t="str">
        <f t="shared" si="107"/>
        <v/>
      </c>
      <c r="K139" s="51" t="str">
        <f t="shared" si="107"/>
        <v/>
      </c>
      <c r="L139" s="51" t="str">
        <f t="shared" si="107"/>
        <v/>
      </c>
      <c r="M139" s="51"/>
    </row>
    <row r="140" spans="2:13" s="3" customFormat="1" x14ac:dyDescent="0.25">
      <c r="B140" s="6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</row>
    <row r="141" spans="2:13" s="3" customFormat="1" x14ac:dyDescent="0.25">
      <c r="B141" s="6" t="s">
        <v>67</v>
      </c>
      <c r="C141" s="51">
        <f>IFERROR(C137*$N125,0)</f>
        <v>0</v>
      </c>
      <c r="D141" s="51">
        <f t="shared" ref="D141:L141" si="108">IFERROR(D137*$N125,0)</f>
        <v>0</v>
      </c>
      <c r="E141" s="51">
        <f t="shared" si="108"/>
        <v>0</v>
      </c>
      <c r="F141" s="51">
        <f t="shared" si="108"/>
        <v>0</v>
      </c>
      <c r="G141" s="51">
        <f t="shared" si="108"/>
        <v>0</v>
      </c>
      <c r="H141" s="51">
        <f t="shared" si="108"/>
        <v>0</v>
      </c>
      <c r="I141" s="51">
        <f t="shared" si="108"/>
        <v>0</v>
      </c>
      <c r="J141" s="51">
        <f t="shared" si="108"/>
        <v>0</v>
      </c>
      <c r="K141" s="51">
        <f t="shared" si="108"/>
        <v>0</v>
      </c>
      <c r="L141" s="51">
        <f t="shared" si="108"/>
        <v>0</v>
      </c>
      <c r="M141" s="51"/>
    </row>
    <row r="142" spans="2:13" s="3" customFormat="1" x14ac:dyDescent="0.25">
      <c r="B142" s="6"/>
      <c r="C142" s="51">
        <f t="shared" ref="C142:L143" si="109">IFERROR(C138*$N126,0)</f>
        <v>0</v>
      </c>
      <c r="D142" s="51">
        <f t="shared" si="109"/>
        <v>0</v>
      </c>
      <c r="E142" s="51">
        <f t="shared" si="109"/>
        <v>0</v>
      </c>
      <c r="F142" s="51">
        <f t="shared" si="109"/>
        <v>0</v>
      </c>
      <c r="G142" s="51">
        <f t="shared" si="109"/>
        <v>0</v>
      </c>
      <c r="H142" s="51">
        <f t="shared" si="109"/>
        <v>0</v>
      </c>
      <c r="I142" s="51">
        <f t="shared" si="109"/>
        <v>0</v>
      </c>
      <c r="J142" s="51">
        <f t="shared" si="109"/>
        <v>0</v>
      </c>
      <c r="K142" s="51">
        <f t="shared" si="109"/>
        <v>0</v>
      </c>
      <c r="L142" s="51">
        <f t="shared" si="109"/>
        <v>0</v>
      </c>
      <c r="M142" s="51"/>
    </row>
    <row r="143" spans="2:13" s="3" customFormat="1" x14ac:dyDescent="0.25">
      <c r="B143" s="6"/>
      <c r="C143" s="51">
        <f t="shared" si="109"/>
        <v>0</v>
      </c>
      <c r="D143" s="51">
        <f t="shared" si="109"/>
        <v>0</v>
      </c>
      <c r="E143" s="51">
        <f t="shared" si="109"/>
        <v>0</v>
      </c>
      <c r="F143" s="51">
        <f t="shared" si="109"/>
        <v>0</v>
      </c>
      <c r="G143" s="51">
        <f t="shared" si="109"/>
        <v>0</v>
      </c>
      <c r="H143" s="51">
        <f t="shared" si="109"/>
        <v>0</v>
      </c>
      <c r="I143" s="51">
        <f t="shared" si="109"/>
        <v>0</v>
      </c>
      <c r="J143" s="51">
        <f t="shared" si="109"/>
        <v>0</v>
      </c>
      <c r="K143" s="51">
        <f t="shared" si="109"/>
        <v>0</v>
      </c>
      <c r="L143" s="51">
        <f t="shared" si="109"/>
        <v>0</v>
      </c>
      <c r="M143" s="51"/>
    </row>
    <row r="144" spans="2:13" s="3" customFormat="1" x14ac:dyDescent="0.2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2:14" s="3" customFormat="1" x14ac:dyDescent="0.25">
      <c r="B145" s="6" t="s">
        <v>69</v>
      </c>
      <c r="C145" s="55">
        <f>MIN(C141,C129)</f>
        <v>0</v>
      </c>
      <c r="D145" s="55">
        <f t="shared" ref="D145:L145" si="110">MIN(D141,D129)</f>
        <v>0</v>
      </c>
      <c r="E145" s="55">
        <f t="shared" si="110"/>
        <v>0</v>
      </c>
      <c r="F145" s="55">
        <f t="shared" si="110"/>
        <v>0</v>
      </c>
      <c r="G145" s="55">
        <f t="shared" si="110"/>
        <v>0</v>
      </c>
      <c r="H145" s="55">
        <f t="shared" si="110"/>
        <v>0</v>
      </c>
      <c r="I145" s="55">
        <f t="shared" si="110"/>
        <v>0</v>
      </c>
      <c r="J145" s="55">
        <f t="shared" si="110"/>
        <v>0</v>
      </c>
      <c r="K145" s="55">
        <f t="shared" si="110"/>
        <v>0</v>
      </c>
      <c r="L145" s="55">
        <f t="shared" si="110"/>
        <v>0</v>
      </c>
      <c r="M145" s="6"/>
    </row>
    <row r="146" spans="2:14" s="3" customFormat="1" x14ac:dyDescent="0.25">
      <c r="B146" s="6"/>
      <c r="C146" s="55">
        <f t="shared" ref="C146:L147" si="111">MIN(C142,C130)</f>
        <v>0</v>
      </c>
      <c r="D146" s="55">
        <f t="shared" si="111"/>
        <v>0</v>
      </c>
      <c r="E146" s="55">
        <f t="shared" si="111"/>
        <v>0</v>
      </c>
      <c r="F146" s="55">
        <f t="shared" si="111"/>
        <v>0</v>
      </c>
      <c r="G146" s="55">
        <f t="shared" si="111"/>
        <v>0</v>
      </c>
      <c r="H146" s="55">
        <f t="shared" si="111"/>
        <v>0</v>
      </c>
      <c r="I146" s="55">
        <f t="shared" si="111"/>
        <v>0</v>
      </c>
      <c r="J146" s="55">
        <f t="shared" si="111"/>
        <v>0</v>
      </c>
      <c r="K146" s="55">
        <f t="shared" si="111"/>
        <v>0</v>
      </c>
      <c r="L146" s="55">
        <f t="shared" si="111"/>
        <v>0</v>
      </c>
      <c r="M146" s="6"/>
    </row>
    <row r="147" spans="2:14" s="3" customFormat="1" x14ac:dyDescent="0.25">
      <c r="B147" s="6"/>
      <c r="C147" s="55">
        <f t="shared" si="111"/>
        <v>0</v>
      </c>
      <c r="D147" s="55">
        <f t="shared" si="111"/>
        <v>0</v>
      </c>
      <c r="E147" s="55">
        <f t="shared" si="111"/>
        <v>0</v>
      </c>
      <c r="F147" s="55">
        <f t="shared" si="111"/>
        <v>0</v>
      </c>
      <c r="G147" s="55">
        <f t="shared" si="111"/>
        <v>0</v>
      </c>
      <c r="H147" s="55">
        <f t="shared" si="111"/>
        <v>0</v>
      </c>
      <c r="I147" s="55">
        <f t="shared" si="111"/>
        <v>0</v>
      </c>
      <c r="J147" s="55">
        <f t="shared" si="111"/>
        <v>0</v>
      </c>
      <c r="K147" s="55">
        <f t="shared" si="111"/>
        <v>0</v>
      </c>
      <c r="L147" s="55">
        <f t="shared" si="111"/>
        <v>0</v>
      </c>
      <c r="M147" s="6"/>
    </row>
    <row r="148" spans="2:14" s="3" customFormat="1" x14ac:dyDescent="0.2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2:14" s="3" customFormat="1" x14ac:dyDescent="0.25">
      <c r="B149" s="6" t="s">
        <v>68</v>
      </c>
      <c r="C149" s="55">
        <f>ROUND(C173+C125+C106+C153,0)</f>
        <v>0</v>
      </c>
      <c r="D149" s="55">
        <f t="shared" ref="D149:L149" si="112">ROUND(D173+D125+D106+D153,0)</f>
        <v>0</v>
      </c>
      <c r="E149" s="55">
        <f t="shared" si="112"/>
        <v>0</v>
      </c>
      <c r="F149" s="55">
        <f t="shared" si="112"/>
        <v>0</v>
      </c>
      <c r="G149" s="55">
        <f t="shared" si="112"/>
        <v>0</v>
      </c>
      <c r="H149" s="55">
        <f t="shared" si="112"/>
        <v>0</v>
      </c>
      <c r="I149" s="55">
        <f t="shared" si="112"/>
        <v>0</v>
      </c>
      <c r="J149" s="55">
        <f t="shared" si="112"/>
        <v>0</v>
      </c>
      <c r="K149" s="55">
        <f t="shared" si="112"/>
        <v>0</v>
      </c>
      <c r="L149" s="55">
        <f t="shared" si="112"/>
        <v>0</v>
      </c>
      <c r="M149" s="6"/>
    </row>
    <row r="150" spans="2:14" s="3" customFormat="1" x14ac:dyDescent="0.25">
      <c r="B150" s="6"/>
      <c r="C150" s="55">
        <f t="shared" ref="C150:L151" si="113">ROUND(C174+C126+C107+C154,0)</f>
        <v>0</v>
      </c>
      <c r="D150" s="55">
        <f t="shared" si="113"/>
        <v>0</v>
      </c>
      <c r="E150" s="55">
        <f t="shared" si="113"/>
        <v>0</v>
      </c>
      <c r="F150" s="55">
        <f t="shared" si="113"/>
        <v>0</v>
      </c>
      <c r="G150" s="55">
        <f t="shared" si="113"/>
        <v>0</v>
      </c>
      <c r="H150" s="55">
        <f t="shared" si="113"/>
        <v>0</v>
      </c>
      <c r="I150" s="55">
        <f t="shared" si="113"/>
        <v>0</v>
      </c>
      <c r="J150" s="55">
        <f t="shared" si="113"/>
        <v>0</v>
      </c>
      <c r="K150" s="55">
        <f t="shared" si="113"/>
        <v>0</v>
      </c>
      <c r="L150" s="55">
        <f t="shared" si="113"/>
        <v>0</v>
      </c>
      <c r="M150" s="6"/>
    </row>
    <row r="151" spans="2:14" s="3" customFormat="1" x14ac:dyDescent="0.25">
      <c r="B151" s="6"/>
      <c r="C151" s="55">
        <f t="shared" si="113"/>
        <v>0</v>
      </c>
      <c r="D151" s="55">
        <f t="shared" si="113"/>
        <v>0</v>
      </c>
      <c r="E151" s="55">
        <f t="shared" si="113"/>
        <v>0</v>
      </c>
      <c r="F151" s="55">
        <f t="shared" si="113"/>
        <v>0</v>
      </c>
      <c r="G151" s="55">
        <f t="shared" si="113"/>
        <v>0</v>
      </c>
      <c r="H151" s="55">
        <f t="shared" si="113"/>
        <v>0</v>
      </c>
      <c r="I151" s="55">
        <f t="shared" si="113"/>
        <v>0</v>
      </c>
      <c r="J151" s="55">
        <f t="shared" si="113"/>
        <v>0</v>
      </c>
      <c r="K151" s="55">
        <f t="shared" si="113"/>
        <v>0</v>
      </c>
      <c r="L151" s="55">
        <f t="shared" si="113"/>
        <v>0</v>
      </c>
      <c r="M151" s="6"/>
    </row>
    <row r="152" spans="2:14" s="3" customFormat="1" x14ac:dyDescent="0.2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2:14" s="3" customFormat="1" x14ac:dyDescent="0.25">
      <c r="C153" s="53">
        <f>IF(C145&gt;=C129,C145,0)</f>
        <v>0</v>
      </c>
      <c r="D153" s="53">
        <f t="shared" ref="D153:L153" si="114">IF(D145&gt;=D129,D145,0)</f>
        <v>0</v>
      </c>
      <c r="E153" s="53">
        <f t="shared" si="114"/>
        <v>0</v>
      </c>
      <c r="F153" s="53">
        <f t="shared" si="114"/>
        <v>0</v>
      </c>
      <c r="G153" s="53">
        <f t="shared" si="114"/>
        <v>0</v>
      </c>
      <c r="H153" s="53">
        <f t="shared" si="114"/>
        <v>0</v>
      </c>
      <c r="I153" s="53">
        <f t="shared" si="114"/>
        <v>0</v>
      </c>
      <c r="J153" s="53">
        <f t="shared" si="114"/>
        <v>0</v>
      </c>
      <c r="K153" s="53">
        <f t="shared" si="114"/>
        <v>0</v>
      </c>
      <c r="L153" s="53">
        <f t="shared" si="114"/>
        <v>0</v>
      </c>
      <c r="M153" s="55">
        <f>SUM(C153:L153)</f>
        <v>0</v>
      </c>
      <c r="N153" s="56">
        <f>+N125-M153</f>
        <v>0</v>
      </c>
    </row>
    <row r="154" spans="2:14" s="3" customFormat="1" x14ac:dyDescent="0.25">
      <c r="B154" s="6"/>
      <c r="C154" s="53">
        <f t="shared" ref="C154:L155" si="115">IF(C146&gt;=C130,C146,0)</f>
        <v>0</v>
      </c>
      <c r="D154" s="53">
        <f t="shared" si="115"/>
        <v>0</v>
      </c>
      <c r="E154" s="53">
        <f t="shared" si="115"/>
        <v>0</v>
      </c>
      <c r="F154" s="53">
        <f t="shared" si="115"/>
        <v>0</v>
      </c>
      <c r="G154" s="53">
        <f t="shared" si="115"/>
        <v>0</v>
      </c>
      <c r="H154" s="53">
        <f t="shared" si="115"/>
        <v>0</v>
      </c>
      <c r="I154" s="53">
        <f t="shared" si="115"/>
        <v>0</v>
      </c>
      <c r="J154" s="53">
        <f t="shared" si="115"/>
        <v>0</v>
      </c>
      <c r="K154" s="53">
        <f t="shared" si="115"/>
        <v>0</v>
      </c>
      <c r="L154" s="53">
        <f t="shared" si="115"/>
        <v>0</v>
      </c>
      <c r="M154" s="55">
        <f t="shared" ref="M154:M155" si="116">SUM(C154:L154)</f>
        <v>0</v>
      </c>
      <c r="N154" s="56">
        <f t="shared" ref="N154:N155" si="117">+N126-M154</f>
        <v>0</v>
      </c>
    </row>
    <row r="155" spans="2:14" s="3" customFormat="1" x14ac:dyDescent="0.25">
      <c r="B155" s="6"/>
      <c r="C155" s="53">
        <f t="shared" si="115"/>
        <v>0</v>
      </c>
      <c r="D155" s="53">
        <f t="shared" si="115"/>
        <v>0</v>
      </c>
      <c r="E155" s="53">
        <f t="shared" si="115"/>
        <v>0</v>
      </c>
      <c r="F155" s="53">
        <f t="shared" si="115"/>
        <v>0</v>
      </c>
      <c r="G155" s="53">
        <f t="shared" si="115"/>
        <v>0</v>
      </c>
      <c r="H155" s="53">
        <f t="shared" si="115"/>
        <v>0</v>
      </c>
      <c r="I155" s="53">
        <f t="shared" si="115"/>
        <v>0</v>
      </c>
      <c r="J155" s="53">
        <f t="shared" si="115"/>
        <v>0</v>
      </c>
      <c r="K155" s="53">
        <f t="shared" si="115"/>
        <v>0</v>
      </c>
      <c r="L155" s="53">
        <f t="shared" si="115"/>
        <v>0</v>
      </c>
      <c r="M155" s="55">
        <f t="shared" si="116"/>
        <v>0</v>
      </c>
      <c r="N155" s="56">
        <f t="shared" si="117"/>
        <v>0</v>
      </c>
    </row>
    <row r="156" spans="2:14" s="3" customFormat="1" x14ac:dyDescent="0.2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2:14" s="3" customFormat="1" x14ac:dyDescent="0.25">
      <c r="B157" s="6" t="s">
        <v>66</v>
      </c>
      <c r="C157" s="55">
        <f>+C129-C153</f>
        <v>0</v>
      </c>
      <c r="D157" s="55">
        <f t="shared" ref="D157:L157" si="118">+D129-D153</f>
        <v>0</v>
      </c>
      <c r="E157" s="55">
        <f t="shared" si="118"/>
        <v>49.080574038078112</v>
      </c>
      <c r="F157" s="55">
        <f t="shared" si="118"/>
        <v>229.09098909147099</v>
      </c>
      <c r="G157" s="55">
        <f t="shared" si="118"/>
        <v>451.82821349233541</v>
      </c>
      <c r="H157" s="55">
        <f t="shared" si="118"/>
        <v>575.64373830386887</v>
      </c>
      <c r="I157" s="55">
        <f t="shared" si="118"/>
        <v>732.84066228531583</v>
      </c>
      <c r="J157" s="55">
        <f t="shared" si="118"/>
        <v>863.10977644814955</v>
      </c>
      <c r="K157" s="55">
        <f t="shared" si="118"/>
        <v>1005.1114599259492</v>
      </c>
      <c r="L157" s="55">
        <f t="shared" si="118"/>
        <v>1093.294586414833</v>
      </c>
      <c r="M157" s="6"/>
    </row>
    <row r="158" spans="2:14" s="3" customFormat="1" x14ac:dyDescent="0.25">
      <c r="B158" s="6"/>
      <c r="C158" s="55">
        <f t="shared" ref="C158:L159" si="119">+C130-C154</f>
        <v>0</v>
      </c>
      <c r="D158" s="55">
        <f t="shared" si="119"/>
        <v>0</v>
      </c>
      <c r="E158" s="55">
        <f t="shared" si="119"/>
        <v>21.138595465222267</v>
      </c>
      <c r="F158" s="55">
        <f t="shared" si="119"/>
        <v>86.782703960893201</v>
      </c>
      <c r="G158" s="55">
        <f t="shared" si="119"/>
        <v>142.61662779415647</v>
      </c>
      <c r="H158" s="55">
        <f t="shared" si="119"/>
        <v>190.66072828165676</v>
      </c>
      <c r="I158" s="55">
        <f t="shared" si="119"/>
        <v>232.41936023919996</v>
      </c>
      <c r="J158" s="55">
        <f t="shared" si="119"/>
        <v>269.0351879302649</v>
      </c>
      <c r="K158" s="55">
        <f t="shared" si="119"/>
        <v>301.39136145872396</v>
      </c>
      <c r="L158" s="55">
        <f t="shared" si="119"/>
        <v>355.95543486988333</v>
      </c>
      <c r="M158" s="6"/>
    </row>
    <row r="159" spans="2:14" s="3" customFormat="1" x14ac:dyDescent="0.25">
      <c r="B159" s="6"/>
      <c r="C159" s="55">
        <f t="shared" si="119"/>
        <v>29.293985815132999</v>
      </c>
      <c r="D159" s="55">
        <f t="shared" si="119"/>
        <v>61.479963048439117</v>
      </c>
      <c r="E159" s="55">
        <f t="shared" si="119"/>
        <v>147.40434514476328</v>
      </c>
      <c r="F159" s="55">
        <f t="shared" si="119"/>
        <v>202.21103349807112</v>
      </c>
      <c r="G159" s="55">
        <f t="shared" si="119"/>
        <v>246.02215651226732</v>
      </c>
      <c r="H159" s="55">
        <f t="shared" si="119"/>
        <v>278.94210949627995</v>
      </c>
      <c r="I159" s="55">
        <f t="shared" si="119"/>
        <v>306.06071735578951</v>
      </c>
      <c r="J159" s="55">
        <f t="shared" si="119"/>
        <v>335.45573619680874</v>
      </c>
      <c r="K159" s="55">
        <f t="shared" si="119"/>
        <v>358.19485084885315</v>
      </c>
      <c r="L159" s="55">
        <f t="shared" si="119"/>
        <v>392.93510208359481</v>
      </c>
      <c r="M159" s="6"/>
    </row>
    <row r="160" spans="2:14" s="3" customFormat="1" x14ac:dyDescent="0.2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</row>
    <row r="161" spans="2:13" s="3" customFormat="1" x14ac:dyDescent="0.25">
      <c r="B161" s="6" t="s">
        <v>52</v>
      </c>
      <c r="C161" s="57" t="str">
        <f>IF(C157&gt;0,C73,"")</f>
        <v/>
      </c>
      <c r="D161" s="57" t="str">
        <f t="shared" ref="D161:L161" si="120">IF(D157&gt;0,D73,"")</f>
        <v/>
      </c>
      <c r="E161" s="57" t="str">
        <f t="shared" si="120"/>
        <v/>
      </c>
      <c r="F161" s="57" t="str">
        <f t="shared" si="120"/>
        <v/>
      </c>
      <c r="G161" s="57" t="str">
        <f t="shared" si="120"/>
        <v/>
      </c>
      <c r="H161" s="57" t="str">
        <f t="shared" si="120"/>
        <v/>
      </c>
      <c r="I161" s="57" t="str">
        <f t="shared" si="120"/>
        <v/>
      </c>
      <c r="J161" s="57" t="str">
        <f t="shared" si="120"/>
        <v/>
      </c>
      <c r="K161" s="57" t="str">
        <f t="shared" si="120"/>
        <v/>
      </c>
      <c r="L161" s="57" t="str">
        <f t="shared" si="120"/>
        <v/>
      </c>
      <c r="M161" s="58">
        <f>SUM(C161:L161)</f>
        <v>0</v>
      </c>
    </row>
    <row r="162" spans="2:13" s="3" customFormat="1" x14ac:dyDescent="0.25">
      <c r="B162" s="6"/>
      <c r="C162" s="57" t="str">
        <f>IF(C158&gt;0,C81,"")</f>
        <v/>
      </c>
      <c r="D162" s="57" t="str">
        <f t="shared" ref="D162:L162" si="121">IF(D158&gt;0,D81,"")</f>
        <v/>
      </c>
      <c r="E162" s="57" t="str">
        <f t="shared" si="121"/>
        <v/>
      </c>
      <c r="F162" s="57" t="str">
        <f t="shared" si="121"/>
        <v/>
      </c>
      <c r="G162" s="57" t="str">
        <f t="shared" si="121"/>
        <v/>
      </c>
      <c r="H162" s="57" t="str">
        <f t="shared" si="121"/>
        <v/>
      </c>
      <c r="I162" s="57" t="str">
        <f t="shared" si="121"/>
        <v/>
      </c>
      <c r="J162" s="57" t="str">
        <f t="shared" si="121"/>
        <v/>
      </c>
      <c r="K162" s="57" t="str">
        <f t="shared" si="121"/>
        <v/>
      </c>
      <c r="L162" s="57" t="str">
        <f t="shared" si="121"/>
        <v/>
      </c>
      <c r="M162" s="58">
        <f t="shared" ref="M162:M163" si="122">SUM(C162:L162)</f>
        <v>0</v>
      </c>
    </row>
    <row r="163" spans="2:13" s="3" customFormat="1" x14ac:dyDescent="0.25">
      <c r="B163" s="6"/>
      <c r="C163" s="57" t="str">
        <f>IF(C159&gt;0,C89,"")</f>
        <v/>
      </c>
      <c r="D163" s="57" t="str">
        <f t="shared" ref="D163:L163" si="123">IF(D159&gt;0,D89,"")</f>
        <v/>
      </c>
      <c r="E163" s="57" t="str">
        <f t="shared" si="123"/>
        <v/>
      </c>
      <c r="F163" s="57" t="str">
        <f t="shared" si="123"/>
        <v/>
      </c>
      <c r="G163" s="57" t="str">
        <f t="shared" si="123"/>
        <v/>
      </c>
      <c r="H163" s="57" t="str">
        <f t="shared" si="123"/>
        <v/>
      </c>
      <c r="I163" s="57" t="str">
        <f t="shared" si="123"/>
        <v/>
      </c>
      <c r="J163" s="57" t="str">
        <f t="shared" si="123"/>
        <v/>
      </c>
      <c r="K163" s="57" t="str">
        <f t="shared" si="123"/>
        <v/>
      </c>
      <c r="L163" s="57" t="str">
        <f t="shared" si="123"/>
        <v/>
      </c>
      <c r="M163" s="58">
        <f t="shared" si="122"/>
        <v>0</v>
      </c>
    </row>
    <row r="164" spans="2:13" s="3" customFormat="1" x14ac:dyDescent="0.2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2:13" s="3" customFormat="1" x14ac:dyDescent="0.25">
      <c r="B165" s="6"/>
      <c r="C165" s="51" t="str">
        <f>IFERROR(C161/$M161,"")</f>
        <v/>
      </c>
      <c r="D165" s="51" t="str">
        <f t="shared" ref="D165:L165" si="124">IFERROR(D161/$M161,"")</f>
        <v/>
      </c>
      <c r="E165" s="51" t="str">
        <f t="shared" si="124"/>
        <v/>
      </c>
      <c r="F165" s="51" t="str">
        <f t="shared" si="124"/>
        <v/>
      </c>
      <c r="G165" s="51" t="str">
        <f t="shared" si="124"/>
        <v/>
      </c>
      <c r="H165" s="51" t="str">
        <f t="shared" si="124"/>
        <v/>
      </c>
      <c r="I165" s="51" t="str">
        <f t="shared" si="124"/>
        <v/>
      </c>
      <c r="J165" s="51" t="str">
        <f t="shared" si="124"/>
        <v/>
      </c>
      <c r="K165" s="51" t="str">
        <f t="shared" si="124"/>
        <v/>
      </c>
      <c r="L165" s="51" t="str">
        <f t="shared" si="124"/>
        <v/>
      </c>
      <c r="M165" s="6"/>
    </row>
    <row r="166" spans="2:13" s="3" customFormat="1" x14ac:dyDescent="0.25">
      <c r="B166" s="6"/>
      <c r="C166" s="51" t="str">
        <f t="shared" ref="C166:L167" si="125">IFERROR(C162/$M162,"")</f>
        <v/>
      </c>
      <c r="D166" s="51" t="str">
        <f t="shared" si="125"/>
        <v/>
      </c>
      <c r="E166" s="51" t="str">
        <f t="shared" si="125"/>
        <v/>
      </c>
      <c r="F166" s="51" t="str">
        <f t="shared" si="125"/>
        <v/>
      </c>
      <c r="G166" s="51" t="str">
        <f t="shared" si="125"/>
        <v/>
      </c>
      <c r="H166" s="51" t="str">
        <f t="shared" si="125"/>
        <v/>
      </c>
      <c r="I166" s="51" t="str">
        <f t="shared" si="125"/>
        <v/>
      </c>
      <c r="J166" s="51" t="str">
        <f t="shared" si="125"/>
        <v/>
      </c>
      <c r="K166" s="51" t="str">
        <f t="shared" si="125"/>
        <v/>
      </c>
      <c r="L166" s="51" t="str">
        <f t="shared" si="125"/>
        <v/>
      </c>
      <c r="M166" s="6"/>
    </row>
    <row r="167" spans="2:13" s="3" customFormat="1" x14ac:dyDescent="0.25">
      <c r="B167" s="6"/>
      <c r="C167" s="51" t="str">
        <f t="shared" si="125"/>
        <v/>
      </c>
      <c r="D167" s="51" t="str">
        <f t="shared" si="125"/>
        <v/>
      </c>
      <c r="E167" s="51" t="str">
        <f t="shared" si="125"/>
        <v/>
      </c>
      <c r="F167" s="51" t="str">
        <f t="shared" si="125"/>
        <v/>
      </c>
      <c r="G167" s="51" t="str">
        <f t="shared" si="125"/>
        <v/>
      </c>
      <c r="H167" s="51" t="str">
        <f t="shared" si="125"/>
        <v/>
      </c>
      <c r="I167" s="51" t="str">
        <f t="shared" si="125"/>
        <v/>
      </c>
      <c r="J167" s="51" t="str">
        <f t="shared" si="125"/>
        <v/>
      </c>
      <c r="K167" s="51" t="str">
        <f t="shared" si="125"/>
        <v/>
      </c>
      <c r="L167" s="51" t="str">
        <f t="shared" si="125"/>
        <v/>
      </c>
      <c r="M167" s="6"/>
    </row>
    <row r="168" spans="2:13" s="3" customFormat="1" x14ac:dyDescent="0.2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2:13" s="3" customFormat="1" x14ac:dyDescent="0.25">
      <c r="B169" s="6" t="s">
        <v>70</v>
      </c>
      <c r="C169" s="52">
        <f>IFERROR(C165*$N153,0)</f>
        <v>0</v>
      </c>
      <c r="D169" s="52">
        <f t="shared" ref="D169:L169" si="126">IFERROR(D165*$N153,0)</f>
        <v>0</v>
      </c>
      <c r="E169" s="52">
        <f t="shared" si="126"/>
        <v>0</v>
      </c>
      <c r="F169" s="52">
        <f t="shared" si="126"/>
        <v>0</v>
      </c>
      <c r="G169" s="52">
        <f t="shared" si="126"/>
        <v>0</v>
      </c>
      <c r="H169" s="52">
        <f t="shared" si="126"/>
        <v>0</v>
      </c>
      <c r="I169" s="52">
        <f t="shared" si="126"/>
        <v>0</v>
      </c>
      <c r="J169" s="52">
        <f t="shared" si="126"/>
        <v>0</v>
      </c>
      <c r="K169" s="52">
        <f t="shared" si="126"/>
        <v>0</v>
      </c>
      <c r="L169" s="52">
        <f t="shared" si="126"/>
        <v>0</v>
      </c>
      <c r="M169" s="6"/>
    </row>
    <row r="170" spans="2:13" s="3" customFormat="1" x14ac:dyDescent="0.25">
      <c r="B170" s="6"/>
      <c r="C170" s="52">
        <f t="shared" ref="C170:L171" si="127">IFERROR(C166*$N154,0)</f>
        <v>0</v>
      </c>
      <c r="D170" s="52">
        <f t="shared" si="127"/>
        <v>0</v>
      </c>
      <c r="E170" s="52">
        <f t="shared" si="127"/>
        <v>0</v>
      </c>
      <c r="F170" s="52">
        <f t="shared" si="127"/>
        <v>0</v>
      </c>
      <c r="G170" s="52">
        <f t="shared" si="127"/>
        <v>0</v>
      </c>
      <c r="H170" s="52">
        <f t="shared" si="127"/>
        <v>0</v>
      </c>
      <c r="I170" s="52">
        <f t="shared" si="127"/>
        <v>0</v>
      </c>
      <c r="J170" s="52">
        <f t="shared" si="127"/>
        <v>0</v>
      </c>
      <c r="K170" s="52">
        <f t="shared" si="127"/>
        <v>0</v>
      </c>
      <c r="L170" s="52">
        <f t="shared" si="127"/>
        <v>0</v>
      </c>
      <c r="M170" s="6"/>
    </row>
    <row r="171" spans="2:13" s="3" customFormat="1" x14ac:dyDescent="0.25">
      <c r="B171" s="6"/>
      <c r="C171" s="52">
        <f t="shared" si="127"/>
        <v>0</v>
      </c>
      <c r="D171" s="52">
        <f t="shared" si="127"/>
        <v>0</v>
      </c>
      <c r="E171" s="52">
        <f t="shared" si="127"/>
        <v>0</v>
      </c>
      <c r="F171" s="52">
        <f t="shared" si="127"/>
        <v>0</v>
      </c>
      <c r="G171" s="52">
        <f t="shared" si="127"/>
        <v>0</v>
      </c>
      <c r="H171" s="52">
        <f t="shared" si="127"/>
        <v>0</v>
      </c>
      <c r="I171" s="52">
        <f t="shared" si="127"/>
        <v>0</v>
      </c>
      <c r="J171" s="52">
        <f t="shared" si="127"/>
        <v>0</v>
      </c>
      <c r="K171" s="52">
        <f t="shared" si="127"/>
        <v>0</v>
      </c>
      <c r="L171" s="52">
        <f t="shared" si="127"/>
        <v>0</v>
      </c>
      <c r="M171" s="6"/>
    </row>
    <row r="172" spans="2:13" s="3" customFormat="1" x14ac:dyDescent="0.2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2:13" s="3" customFormat="1" x14ac:dyDescent="0.25">
      <c r="B173" s="6"/>
      <c r="C173" s="52">
        <f>MIN(C169,C157)</f>
        <v>0</v>
      </c>
      <c r="D173" s="52">
        <f t="shared" ref="D173:L173" si="128">MIN(D169,D157)</f>
        <v>0</v>
      </c>
      <c r="E173" s="52">
        <f t="shared" si="128"/>
        <v>0</v>
      </c>
      <c r="F173" s="52">
        <f t="shared" si="128"/>
        <v>0</v>
      </c>
      <c r="G173" s="52">
        <f t="shared" si="128"/>
        <v>0</v>
      </c>
      <c r="H173" s="52">
        <f t="shared" si="128"/>
        <v>0</v>
      </c>
      <c r="I173" s="52">
        <f t="shared" si="128"/>
        <v>0</v>
      </c>
      <c r="J173" s="52">
        <f t="shared" si="128"/>
        <v>0</v>
      </c>
      <c r="K173" s="52">
        <f t="shared" si="128"/>
        <v>0</v>
      </c>
      <c r="L173" s="52">
        <f t="shared" si="128"/>
        <v>0</v>
      </c>
      <c r="M173" s="6"/>
    </row>
    <row r="174" spans="2:13" s="3" customFormat="1" x14ac:dyDescent="0.25">
      <c r="B174" s="6"/>
      <c r="C174" s="52">
        <f t="shared" ref="C174:L175" si="129">MIN(C170,C158)</f>
        <v>0</v>
      </c>
      <c r="D174" s="52">
        <f t="shared" si="129"/>
        <v>0</v>
      </c>
      <c r="E174" s="52">
        <f t="shared" si="129"/>
        <v>0</v>
      </c>
      <c r="F174" s="52">
        <f t="shared" si="129"/>
        <v>0</v>
      </c>
      <c r="G174" s="52">
        <f t="shared" si="129"/>
        <v>0</v>
      </c>
      <c r="H174" s="52">
        <f t="shared" si="129"/>
        <v>0</v>
      </c>
      <c r="I174" s="52">
        <f t="shared" si="129"/>
        <v>0</v>
      </c>
      <c r="J174" s="52">
        <f t="shared" si="129"/>
        <v>0</v>
      </c>
      <c r="K174" s="52">
        <f t="shared" si="129"/>
        <v>0</v>
      </c>
      <c r="L174" s="52">
        <f t="shared" si="129"/>
        <v>0</v>
      </c>
      <c r="M174" s="6"/>
    </row>
    <row r="175" spans="2:13" s="3" customFormat="1" x14ac:dyDescent="0.25">
      <c r="B175" s="6"/>
      <c r="C175" s="52">
        <f t="shared" si="129"/>
        <v>0</v>
      </c>
      <c r="D175" s="52">
        <f t="shared" si="129"/>
        <v>0</v>
      </c>
      <c r="E175" s="52">
        <f t="shared" si="129"/>
        <v>0</v>
      </c>
      <c r="F175" s="52">
        <f t="shared" si="129"/>
        <v>0</v>
      </c>
      <c r="G175" s="52">
        <f t="shared" si="129"/>
        <v>0</v>
      </c>
      <c r="H175" s="52">
        <f t="shared" si="129"/>
        <v>0</v>
      </c>
      <c r="I175" s="52">
        <f t="shared" si="129"/>
        <v>0</v>
      </c>
      <c r="J175" s="52">
        <f t="shared" si="129"/>
        <v>0</v>
      </c>
      <c r="K175" s="52">
        <f t="shared" si="129"/>
        <v>0</v>
      </c>
      <c r="L175" s="52">
        <f t="shared" si="129"/>
        <v>0</v>
      </c>
      <c r="M175" s="6"/>
    </row>
    <row r="176" spans="2:13" s="3" customFormat="1" x14ac:dyDescent="0.2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3" customFormat="1" x14ac:dyDescent="0.2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2:13" s="3" customFormat="1" x14ac:dyDescent="0.25">
      <c r="B178" s="7" t="s">
        <v>120</v>
      </c>
      <c r="C178" s="7" t="s">
        <v>121</v>
      </c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2:13" s="3" customFormat="1" x14ac:dyDescent="0.25">
      <c r="B179" s="77">
        <f>+M36</f>
        <v>0</v>
      </c>
      <c r="C179" s="52" t="str">
        <f>+C74</f>
        <v/>
      </c>
      <c r="D179" s="52" t="str">
        <f t="shared" ref="D179:L179" si="130">+D74</f>
        <v/>
      </c>
      <c r="E179" s="52" t="str">
        <f t="shared" si="130"/>
        <v/>
      </c>
      <c r="F179" s="52" t="str">
        <f t="shared" si="130"/>
        <v/>
      </c>
      <c r="G179" s="52" t="str">
        <f t="shared" si="130"/>
        <v/>
      </c>
      <c r="H179" s="52" t="str">
        <f t="shared" si="130"/>
        <v/>
      </c>
      <c r="I179" s="52" t="str">
        <f t="shared" si="130"/>
        <v/>
      </c>
      <c r="J179" s="52" t="str">
        <f t="shared" si="130"/>
        <v/>
      </c>
      <c r="K179" s="52" t="str">
        <f t="shared" si="130"/>
        <v/>
      </c>
      <c r="L179" s="52" t="str">
        <f t="shared" si="130"/>
        <v/>
      </c>
      <c r="M179" s="52">
        <f>SUM(C179:L179)</f>
        <v>0</v>
      </c>
    </row>
    <row r="180" spans="2:13" s="3" customFormat="1" x14ac:dyDescent="0.25">
      <c r="B180" s="77">
        <f t="shared" ref="B180:B181" si="131">+M37</f>
        <v>0</v>
      </c>
      <c r="C180" s="52" t="str">
        <f>+C82</f>
        <v/>
      </c>
      <c r="D180" s="52" t="str">
        <f t="shared" ref="D180:L180" si="132">+D82</f>
        <v/>
      </c>
      <c r="E180" s="52" t="str">
        <f t="shared" si="132"/>
        <v/>
      </c>
      <c r="F180" s="52" t="str">
        <f t="shared" si="132"/>
        <v/>
      </c>
      <c r="G180" s="52" t="str">
        <f t="shared" si="132"/>
        <v/>
      </c>
      <c r="H180" s="52" t="str">
        <f t="shared" si="132"/>
        <v/>
      </c>
      <c r="I180" s="52" t="str">
        <f t="shared" si="132"/>
        <v/>
      </c>
      <c r="J180" s="52" t="str">
        <f t="shared" si="132"/>
        <v/>
      </c>
      <c r="K180" s="52" t="str">
        <f t="shared" si="132"/>
        <v/>
      </c>
      <c r="L180" s="52" t="str">
        <f t="shared" si="132"/>
        <v/>
      </c>
      <c r="M180" s="52">
        <f t="shared" ref="M180:M181" si="133">SUM(C180:L180)</f>
        <v>0</v>
      </c>
    </row>
    <row r="181" spans="2:13" s="3" customFormat="1" x14ac:dyDescent="0.25">
      <c r="B181" s="77">
        <f t="shared" si="131"/>
        <v>0</v>
      </c>
      <c r="C181" s="52" t="str">
        <f>+C90</f>
        <v/>
      </c>
      <c r="D181" s="52" t="str">
        <f t="shared" ref="D181:L181" si="134">+D90</f>
        <v/>
      </c>
      <c r="E181" s="52" t="str">
        <f t="shared" si="134"/>
        <v/>
      </c>
      <c r="F181" s="52" t="str">
        <f t="shared" si="134"/>
        <v/>
      </c>
      <c r="G181" s="52" t="str">
        <f t="shared" si="134"/>
        <v/>
      </c>
      <c r="H181" s="52" t="str">
        <f t="shared" si="134"/>
        <v/>
      </c>
      <c r="I181" s="52" t="str">
        <f t="shared" si="134"/>
        <v/>
      </c>
      <c r="J181" s="52" t="str">
        <f t="shared" si="134"/>
        <v/>
      </c>
      <c r="K181" s="52" t="str">
        <f t="shared" si="134"/>
        <v/>
      </c>
      <c r="L181" s="52" t="str">
        <f t="shared" si="134"/>
        <v/>
      </c>
      <c r="M181" s="52">
        <f t="shared" si="133"/>
        <v>0</v>
      </c>
    </row>
    <row r="182" spans="2:13" s="3" customFormat="1" x14ac:dyDescent="0.25">
      <c r="B182" s="7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2:13" s="3" customFormat="1" x14ac:dyDescent="0.25">
      <c r="B183" s="7" t="s">
        <v>122</v>
      </c>
      <c r="C183" s="53">
        <f>+IFERROR(C179*$B179,0)</f>
        <v>0</v>
      </c>
      <c r="D183" s="53">
        <f t="shared" ref="D183:L183" si="135">+IFERROR(D179*$B179,0)</f>
        <v>0</v>
      </c>
      <c r="E183" s="53">
        <f t="shared" si="135"/>
        <v>0</v>
      </c>
      <c r="F183" s="53">
        <f t="shared" si="135"/>
        <v>0</v>
      </c>
      <c r="G183" s="53">
        <f t="shared" si="135"/>
        <v>0</v>
      </c>
      <c r="H183" s="53">
        <f t="shared" si="135"/>
        <v>0</v>
      </c>
      <c r="I183" s="53">
        <f t="shared" si="135"/>
        <v>0</v>
      </c>
      <c r="J183" s="53">
        <f t="shared" si="135"/>
        <v>0</v>
      </c>
      <c r="K183" s="53">
        <f t="shared" si="135"/>
        <v>0</v>
      </c>
      <c r="L183" s="53">
        <f t="shared" si="135"/>
        <v>0</v>
      </c>
      <c r="M183" s="55">
        <f>SUM(C183:L183)</f>
        <v>0</v>
      </c>
    </row>
    <row r="184" spans="2:13" s="3" customFormat="1" x14ac:dyDescent="0.25">
      <c r="B184" s="6"/>
      <c r="C184" s="53">
        <f t="shared" ref="C184:L185" si="136">+IFERROR(C180*$B180,0)</f>
        <v>0</v>
      </c>
      <c r="D184" s="53">
        <f t="shared" si="136"/>
        <v>0</v>
      </c>
      <c r="E184" s="53">
        <f t="shared" si="136"/>
        <v>0</v>
      </c>
      <c r="F184" s="53">
        <f t="shared" si="136"/>
        <v>0</v>
      </c>
      <c r="G184" s="53">
        <f t="shared" si="136"/>
        <v>0</v>
      </c>
      <c r="H184" s="53">
        <f t="shared" si="136"/>
        <v>0</v>
      </c>
      <c r="I184" s="53">
        <f t="shared" si="136"/>
        <v>0</v>
      </c>
      <c r="J184" s="53">
        <f t="shared" si="136"/>
        <v>0</v>
      </c>
      <c r="K184" s="53">
        <f t="shared" si="136"/>
        <v>0</v>
      </c>
      <c r="L184" s="53">
        <f t="shared" si="136"/>
        <v>0</v>
      </c>
      <c r="M184" s="55">
        <f t="shared" ref="M184:M185" si="137">SUM(C184:L184)</f>
        <v>0</v>
      </c>
    </row>
    <row r="185" spans="2:13" s="3" customFormat="1" x14ac:dyDescent="0.25">
      <c r="B185" s="6"/>
      <c r="C185" s="53">
        <f t="shared" si="136"/>
        <v>0</v>
      </c>
      <c r="D185" s="53">
        <f t="shared" si="136"/>
        <v>0</v>
      </c>
      <c r="E185" s="53">
        <f t="shared" si="136"/>
        <v>0</v>
      </c>
      <c r="F185" s="53">
        <f t="shared" si="136"/>
        <v>0</v>
      </c>
      <c r="G185" s="53">
        <f t="shared" si="136"/>
        <v>0</v>
      </c>
      <c r="H185" s="53">
        <f t="shared" si="136"/>
        <v>0</v>
      </c>
      <c r="I185" s="53">
        <f t="shared" si="136"/>
        <v>0</v>
      </c>
      <c r="J185" s="53">
        <f t="shared" si="136"/>
        <v>0</v>
      </c>
      <c r="K185" s="53">
        <f t="shared" si="136"/>
        <v>0</v>
      </c>
      <c r="L185" s="53">
        <f t="shared" si="136"/>
        <v>0</v>
      </c>
      <c r="M185" s="55">
        <f t="shared" si="137"/>
        <v>0</v>
      </c>
    </row>
    <row r="186" spans="2:13" s="3" customFormat="1" x14ac:dyDescent="0.25">
      <c r="B186" s="7" t="s">
        <v>124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</row>
    <row r="187" spans="2:13" s="3" customFormat="1" x14ac:dyDescent="0.25">
      <c r="B187" s="53">
        <f>+B179-M187</f>
        <v>0</v>
      </c>
      <c r="C187" s="55">
        <f>MIN(C183,C16)</f>
        <v>0</v>
      </c>
      <c r="D187" s="55">
        <f t="shared" ref="D187:L187" si="138">MIN(D183,D16)</f>
        <v>0</v>
      </c>
      <c r="E187" s="55">
        <f t="shared" si="138"/>
        <v>0</v>
      </c>
      <c r="F187" s="55">
        <f t="shared" si="138"/>
        <v>0</v>
      </c>
      <c r="G187" s="55">
        <f t="shared" si="138"/>
        <v>0</v>
      </c>
      <c r="H187" s="55">
        <f t="shared" si="138"/>
        <v>0</v>
      </c>
      <c r="I187" s="55">
        <f t="shared" si="138"/>
        <v>0</v>
      </c>
      <c r="J187" s="55">
        <f t="shared" si="138"/>
        <v>0</v>
      </c>
      <c r="K187" s="55">
        <f t="shared" si="138"/>
        <v>0</v>
      </c>
      <c r="L187" s="55">
        <f t="shared" si="138"/>
        <v>0</v>
      </c>
      <c r="M187" s="55">
        <f>SUM(C187:L187)</f>
        <v>0</v>
      </c>
    </row>
    <row r="188" spans="2:13" s="3" customFormat="1" x14ac:dyDescent="0.25">
      <c r="B188" s="53">
        <f t="shared" ref="B188:B189" si="139">+B180-M188</f>
        <v>0</v>
      </c>
      <c r="C188" s="55">
        <f t="shared" ref="C188:L189" si="140">MIN(C184,C17)</f>
        <v>0</v>
      </c>
      <c r="D188" s="55">
        <f t="shared" si="140"/>
        <v>0</v>
      </c>
      <c r="E188" s="55">
        <f t="shared" si="140"/>
        <v>0</v>
      </c>
      <c r="F188" s="55">
        <f t="shared" si="140"/>
        <v>0</v>
      </c>
      <c r="G188" s="55">
        <f t="shared" si="140"/>
        <v>0</v>
      </c>
      <c r="H188" s="55">
        <f t="shared" si="140"/>
        <v>0</v>
      </c>
      <c r="I188" s="55">
        <f t="shared" si="140"/>
        <v>0</v>
      </c>
      <c r="J188" s="55">
        <f t="shared" si="140"/>
        <v>0</v>
      </c>
      <c r="K188" s="55">
        <f t="shared" si="140"/>
        <v>0</v>
      </c>
      <c r="L188" s="55">
        <f t="shared" si="140"/>
        <v>0</v>
      </c>
      <c r="M188" s="55">
        <f t="shared" ref="M188:M189" si="141">SUM(C188:L188)</f>
        <v>0</v>
      </c>
    </row>
    <row r="189" spans="2:13" s="3" customFormat="1" x14ac:dyDescent="0.25">
      <c r="B189" s="53">
        <f t="shared" si="139"/>
        <v>0</v>
      </c>
      <c r="C189" s="55">
        <f t="shared" si="140"/>
        <v>0</v>
      </c>
      <c r="D189" s="55">
        <f t="shared" si="140"/>
        <v>0</v>
      </c>
      <c r="E189" s="55">
        <f t="shared" si="140"/>
        <v>0</v>
      </c>
      <c r="F189" s="55">
        <f t="shared" si="140"/>
        <v>0</v>
      </c>
      <c r="G189" s="55">
        <f t="shared" si="140"/>
        <v>0</v>
      </c>
      <c r="H189" s="55">
        <f t="shared" si="140"/>
        <v>0</v>
      </c>
      <c r="I189" s="55">
        <f t="shared" si="140"/>
        <v>0</v>
      </c>
      <c r="J189" s="55">
        <f t="shared" si="140"/>
        <v>0</v>
      </c>
      <c r="K189" s="55">
        <f t="shared" si="140"/>
        <v>0</v>
      </c>
      <c r="L189" s="55">
        <f t="shared" si="140"/>
        <v>0</v>
      </c>
      <c r="M189" s="55">
        <f t="shared" si="141"/>
        <v>0</v>
      </c>
    </row>
    <row r="190" spans="2:13" s="3" customFormat="1" x14ac:dyDescent="0.2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</row>
    <row r="191" spans="2:13" s="3" customFormat="1" x14ac:dyDescent="0.25">
      <c r="B191" s="7" t="s">
        <v>123</v>
      </c>
      <c r="C191" s="55">
        <f>+C16-C187</f>
        <v>0</v>
      </c>
      <c r="D191" s="55">
        <f t="shared" ref="D191:L191" si="142">+D16-D187</f>
        <v>0</v>
      </c>
      <c r="E191" s="55">
        <f t="shared" si="142"/>
        <v>49.080574038078112</v>
      </c>
      <c r="F191" s="55">
        <f t="shared" si="142"/>
        <v>229.09098909147099</v>
      </c>
      <c r="G191" s="55">
        <f t="shared" si="142"/>
        <v>451.82821349233541</v>
      </c>
      <c r="H191" s="55">
        <f t="shared" si="142"/>
        <v>575.64373830386887</v>
      </c>
      <c r="I191" s="55">
        <f t="shared" si="142"/>
        <v>732.84066228531583</v>
      </c>
      <c r="J191" s="55">
        <f t="shared" si="142"/>
        <v>863.10977644814955</v>
      </c>
      <c r="K191" s="55">
        <f t="shared" si="142"/>
        <v>1005.1114599259492</v>
      </c>
      <c r="L191" s="55">
        <f t="shared" si="142"/>
        <v>1093.294586414833</v>
      </c>
      <c r="M191" s="55">
        <f>SUM(C191:L191)</f>
        <v>5000.0000000000009</v>
      </c>
    </row>
    <row r="192" spans="2:13" s="3" customFormat="1" x14ac:dyDescent="0.25">
      <c r="B192" s="6"/>
      <c r="C192" s="55">
        <f t="shared" ref="C192:L193" si="143">+C17-C188</f>
        <v>0</v>
      </c>
      <c r="D192" s="55">
        <f t="shared" si="143"/>
        <v>0</v>
      </c>
      <c r="E192" s="55">
        <f t="shared" si="143"/>
        <v>21.138595465222267</v>
      </c>
      <c r="F192" s="55">
        <f t="shared" si="143"/>
        <v>86.782703960893201</v>
      </c>
      <c r="G192" s="55">
        <f t="shared" si="143"/>
        <v>142.61662779415647</v>
      </c>
      <c r="H192" s="55">
        <f t="shared" si="143"/>
        <v>190.66072828165676</v>
      </c>
      <c r="I192" s="55">
        <f t="shared" si="143"/>
        <v>232.41936023919996</v>
      </c>
      <c r="J192" s="55">
        <f t="shared" si="143"/>
        <v>269.0351879302649</v>
      </c>
      <c r="K192" s="55">
        <f t="shared" si="143"/>
        <v>301.39136145872396</v>
      </c>
      <c r="L192" s="55">
        <f t="shared" si="143"/>
        <v>355.95543486988333</v>
      </c>
      <c r="M192" s="55">
        <f t="shared" ref="M192:M193" si="144">SUM(C192:L192)</f>
        <v>1600.0000000000009</v>
      </c>
    </row>
    <row r="193" spans="2:13" s="3" customFormat="1" x14ac:dyDescent="0.25">
      <c r="B193" s="6"/>
      <c r="C193" s="55">
        <f t="shared" si="143"/>
        <v>29.293985815132999</v>
      </c>
      <c r="D193" s="55">
        <f t="shared" si="143"/>
        <v>61.479963048439117</v>
      </c>
      <c r="E193" s="55">
        <f t="shared" si="143"/>
        <v>147.40434514476328</v>
      </c>
      <c r="F193" s="55">
        <f t="shared" si="143"/>
        <v>202.21103349807112</v>
      </c>
      <c r="G193" s="55">
        <f t="shared" si="143"/>
        <v>246.02215651226732</v>
      </c>
      <c r="H193" s="55">
        <f t="shared" si="143"/>
        <v>278.94210949627995</v>
      </c>
      <c r="I193" s="55">
        <f t="shared" si="143"/>
        <v>306.06071735578951</v>
      </c>
      <c r="J193" s="55">
        <f t="shared" si="143"/>
        <v>335.45573619680874</v>
      </c>
      <c r="K193" s="55">
        <f t="shared" si="143"/>
        <v>358.19485084885315</v>
      </c>
      <c r="L193" s="55">
        <f t="shared" si="143"/>
        <v>392.93510208359481</v>
      </c>
      <c r="M193" s="55">
        <f t="shared" si="144"/>
        <v>2358</v>
      </c>
    </row>
    <row r="194" spans="2:13" s="3" customFormat="1" x14ac:dyDescent="0.2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2:13" s="3" customFormat="1" x14ac:dyDescent="0.25">
      <c r="B195" s="7" t="s">
        <v>125</v>
      </c>
      <c r="C195" s="51" t="str">
        <f>IF(C191&gt;0,C179,"")</f>
        <v/>
      </c>
      <c r="D195" s="51" t="str">
        <f t="shared" ref="D195:L195" si="145">IF(D191&gt;0,D179,"")</f>
        <v/>
      </c>
      <c r="E195" s="51" t="str">
        <f t="shared" si="145"/>
        <v/>
      </c>
      <c r="F195" s="51" t="str">
        <f t="shared" si="145"/>
        <v/>
      </c>
      <c r="G195" s="51" t="str">
        <f t="shared" si="145"/>
        <v/>
      </c>
      <c r="H195" s="51" t="str">
        <f t="shared" si="145"/>
        <v/>
      </c>
      <c r="I195" s="51" t="str">
        <f t="shared" si="145"/>
        <v/>
      </c>
      <c r="J195" s="51" t="str">
        <f t="shared" si="145"/>
        <v/>
      </c>
      <c r="K195" s="51" t="str">
        <f t="shared" si="145"/>
        <v/>
      </c>
      <c r="L195" s="51" t="str">
        <f t="shared" si="145"/>
        <v/>
      </c>
      <c r="M195" s="51">
        <f>SUM(C195:L195)</f>
        <v>0</v>
      </c>
    </row>
    <row r="196" spans="2:13" s="3" customFormat="1" x14ac:dyDescent="0.25">
      <c r="B196" s="6"/>
      <c r="C196" s="51" t="str">
        <f t="shared" ref="C196:L197" si="146">IF(C192&gt;0,C180,"")</f>
        <v/>
      </c>
      <c r="D196" s="51" t="str">
        <f t="shared" si="146"/>
        <v/>
      </c>
      <c r="E196" s="51" t="str">
        <f t="shared" si="146"/>
        <v/>
      </c>
      <c r="F196" s="51" t="str">
        <f t="shared" si="146"/>
        <v/>
      </c>
      <c r="G196" s="51" t="str">
        <f t="shared" si="146"/>
        <v/>
      </c>
      <c r="H196" s="51" t="str">
        <f t="shared" si="146"/>
        <v/>
      </c>
      <c r="I196" s="51" t="str">
        <f t="shared" si="146"/>
        <v/>
      </c>
      <c r="J196" s="51" t="str">
        <f t="shared" si="146"/>
        <v/>
      </c>
      <c r="K196" s="51" t="str">
        <f t="shared" si="146"/>
        <v/>
      </c>
      <c r="L196" s="51" t="str">
        <f t="shared" si="146"/>
        <v/>
      </c>
      <c r="M196" s="51">
        <f t="shared" ref="M196:M197" si="147">SUM(C196:L196)</f>
        <v>0</v>
      </c>
    </row>
    <row r="197" spans="2:13" s="3" customFormat="1" x14ac:dyDescent="0.25">
      <c r="B197" s="6"/>
      <c r="C197" s="51" t="str">
        <f t="shared" si="146"/>
        <v/>
      </c>
      <c r="D197" s="51" t="str">
        <f t="shared" si="146"/>
        <v/>
      </c>
      <c r="E197" s="51" t="str">
        <f t="shared" si="146"/>
        <v/>
      </c>
      <c r="F197" s="51" t="str">
        <f t="shared" si="146"/>
        <v/>
      </c>
      <c r="G197" s="51" t="str">
        <f t="shared" si="146"/>
        <v/>
      </c>
      <c r="H197" s="51" t="str">
        <f t="shared" si="146"/>
        <v/>
      </c>
      <c r="I197" s="51" t="str">
        <f t="shared" si="146"/>
        <v/>
      </c>
      <c r="J197" s="51" t="str">
        <f t="shared" si="146"/>
        <v/>
      </c>
      <c r="K197" s="51" t="str">
        <f t="shared" si="146"/>
        <v/>
      </c>
      <c r="L197" s="51" t="str">
        <f t="shared" si="146"/>
        <v/>
      </c>
      <c r="M197" s="51">
        <f t="shared" si="147"/>
        <v>0</v>
      </c>
    </row>
    <row r="198" spans="2:13" s="3" customFormat="1" x14ac:dyDescent="0.2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2:13" s="3" customFormat="1" x14ac:dyDescent="0.25">
      <c r="B199" s="7" t="s">
        <v>127</v>
      </c>
      <c r="C199" s="52" t="str">
        <f>IFERROR(C195/$M195,"")</f>
        <v/>
      </c>
      <c r="D199" s="52" t="str">
        <f t="shared" ref="D199:L199" si="148">IFERROR(D195/$M195,"")</f>
        <v/>
      </c>
      <c r="E199" s="52" t="str">
        <f t="shared" si="148"/>
        <v/>
      </c>
      <c r="F199" s="52" t="str">
        <f t="shared" si="148"/>
        <v/>
      </c>
      <c r="G199" s="52" t="str">
        <f t="shared" si="148"/>
        <v/>
      </c>
      <c r="H199" s="52" t="str">
        <f t="shared" si="148"/>
        <v/>
      </c>
      <c r="I199" s="52" t="str">
        <f t="shared" si="148"/>
        <v/>
      </c>
      <c r="J199" s="52" t="str">
        <f t="shared" si="148"/>
        <v/>
      </c>
      <c r="K199" s="52" t="str">
        <f t="shared" si="148"/>
        <v/>
      </c>
      <c r="L199" s="52" t="str">
        <f t="shared" si="148"/>
        <v/>
      </c>
      <c r="M199" s="51">
        <f>SUM(C199:L199)</f>
        <v>0</v>
      </c>
    </row>
    <row r="200" spans="2:13" s="3" customFormat="1" x14ac:dyDescent="0.25">
      <c r="B200" s="6"/>
      <c r="C200" s="52" t="str">
        <f t="shared" ref="C200:L201" si="149">IFERROR(C196/$M196,"")</f>
        <v/>
      </c>
      <c r="D200" s="52" t="str">
        <f t="shared" si="149"/>
        <v/>
      </c>
      <c r="E200" s="52" t="str">
        <f t="shared" si="149"/>
        <v/>
      </c>
      <c r="F200" s="52" t="str">
        <f t="shared" si="149"/>
        <v/>
      </c>
      <c r="G200" s="52" t="str">
        <f t="shared" si="149"/>
        <v/>
      </c>
      <c r="H200" s="52" t="str">
        <f t="shared" si="149"/>
        <v/>
      </c>
      <c r="I200" s="52" t="str">
        <f t="shared" si="149"/>
        <v/>
      </c>
      <c r="J200" s="52" t="str">
        <f t="shared" si="149"/>
        <v/>
      </c>
      <c r="K200" s="52" t="str">
        <f t="shared" si="149"/>
        <v/>
      </c>
      <c r="L200" s="52" t="str">
        <f t="shared" si="149"/>
        <v/>
      </c>
      <c r="M200" s="51">
        <f t="shared" ref="M200:M201" si="150">SUM(C200:L200)</f>
        <v>0</v>
      </c>
    </row>
    <row r="201" spans="2:13" s="3" customFormat="1" x14ac:dyDescent="0.25">
      <c r="B201" s="6"/>
      <c r="C201" s="52" t="str">
        <f t="shared" si="149"/>
        <v/>
      </c>
      <c r="D201" s="52" t="str">
        <f t="shared" si="149"/>
        <v/>
      </c>
      <c r="E201" s="52" t="str">
        <f t="shared" si="149"/>
        <v/>
      </c>
      <c r="F201" s="52" t="str">
        <f t="shared" si="149"/>
        <v/>
      </c>
      <c r="G201" s="52" t="str">
        <f t="shared" si="149"/>
        <v/>
      </c>
      <c r="H201" s="52" t="str">
        <f t="shared" si="149"/>
        <v/>
      </c>
      <c r="I201" s="52" t="str">
        <f t="shared" si="149"/>
        <v/>
      </c>
      <c r="J201" s="52" t="str">
        <f t="shared" si="149"/>
        <v/>
      </c>
      <c r="K201" s="52" t="str">
        <f t="shared" si="149"/>
        <v/>
      </c>
      <c r="L201" s="52" t="str">
        <f t="shared" si="149"/>
        <v/>
      </c>
      <c r="M201" s="51">
        <f t="shared" si="150"/>
        <v>0</v>
      </c>
    </row>
    <row r="202" spans="2:13" s="3" customFormat="1" x14ac:dyDescent="0.25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2:13" s="3" customFormat="1" x14ac:dyDescent="0.25">
      <c r="B203" s="78" t="s">
        <v>128</v>
      </c>
      <c r="C203" s="53" t="str">
        <f>IFERROR(C199*$B187,"")</f>
        <v/>
      </c>
      <c r="D203" s="53" t="str">
        <f t="shared" ref="D203:L205" si="151">IFERROR(D199*$B187,"")</f>
        <v/>
      </c>
      <c r="E203" s="53" t="str">
        <f t="shared" si="151"/>
        <v/>
      </c>
      <c r="F203" s="53" t="str">
        <f t="shared" si="151"/>
        <v/>
      </c>
      <c r="G203" s="53" t="str">
        <f t="shared" si="151"/>
        <v/>
      </c>
      <c r="H203" s="53" t="str">
        <f t="shared" si="151"/>
        <v/>
      </c>
      <c r="I203" s="53" t="str">
        <f t="shared" si="151"/>
        <v/>
      </c>
      <c r="J203" s="53" t="str">
        <f t="shared" si="151"/>
        <v/>
      </c>
      <c r="K203" s="53" t="str">
        <f t="shared" si="151"/>
        <v/>
      </c>
      <c r="L203" s="53" t="str">
        <f t="shared" si="151"/>
        <v/>
      </c>
      <c r="M203" s="79">
        <f>SUM(C203:L203)</f>
        <v>0</v>
      </c>
    </row>
    <row r="204" spans="2:13" s="3" customFormat="1" x14ac:dyDescent="0.25">
      <c r="B204" s="80"/>
      <c r="C204" s="53" t="str">
        <f t="shared" ref="C204:K205" si="152">IFERROR(C200*$B188,"")</f>
        <v/>
      </c>
      <c r="D204" s="53" t="str">
        <f t="shared" si="152"/>
        <v/>
      </c>
      <c r="E204" s="53" t="str">
        <f t="shared" si="152"/>
        <v/>
      </c>
      <c r="F204" s="53" t="str">
        <f t="shared" si="152"/>
        <v/>
      </c>
      <c r="G204" s="53" t="str">
        <f t="shared" si="152"/>
        <v/>
      </c>
      <c r="H204" s="53" t="str">
        <f t="shared" si="152"/>
        <v/>
      </c>
      <c r="I204" s="53" t="str">
        <f t="shared" si="152"/>
        <v/>
      </c>
      <c r="J204" s="53" t="str">
        <f t="shared" si="152"/>
        <v/>
      </c>
      <c r="K204" s="53" t="str">
        <f t="shared" si="152"/>
        <v/>
      </c>
      <c r="L204" s="53" t="str">
        <f t="shared" si="151"/>
        <v/>
      </c>
      <c r="M204" s="79">
        <f t="shared" ref="M204:M205" si="153">SUM(C204:L204)</f>
        <v>0</v>
      </c>
    </row>
    <row r="205" spans="2:13" s="3" customFormat="1" x14ac:dyDescent="0.25">
      <c r="B205" s="80"/>
      <c r="C205" s="53" t="str">
        <f t="shared" si="152"/>
        <v/>
      </c>
      <c r="D205" s="53" t="str">
        <f t="shared" si="152"/>
        <v/>
      </c>
      <c r="E205" s="53" t="str">
        <f t="shared" si="152"/>
        <v/>
      </c>
      <c r="F205" s="53" t="str">
        <f t="shared" si="152"/>
        <v/>
      </c>
      <c r="G205" s="53" t="str">
        <f t="shared" si="152"/>
        <v/>
      </c>
      <c r="H205" s="53" t="str">
        <f t="shared" si="152"/>
        <v/>
      </c>
      <c r="I205" s="53" t="str">
        <f t="shared" si="152"/>
        <v/>
      </c>
      <c r="J205" s="53" t="str">
        <f t="shared" si="152"/>
        <v/>
      </c>
      <c r="K205" s="53" t="str">
        <f t="shared" si="152"/>
        <v/>
      </c>
      <c r="L205" s="53" t="str">
        <f t="shared" si="151"/>
        <v/>
      </c>
      <c r="M205" s="79">
        <f t="shared" si="153"/>
        <v>0</v>
      </c>
    </row>
    <row r="206" spans="2:13" s="3" customFormat="1" x14ac:dyDescent="0.25">
      <c r="B206" s="7" t="s">
        <v>126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2:13" s="3" customFormat="1" x14ac:dyDescent="0.25">
      <c r="B207" s="81">
        <f>+B187-M207</f>
        <v>-5000.0000000000009</v>
      </c>
      <c r="C207" s="55">
        <f>MIN(C203,C191)</f>
        <v>0</v>
      </c>
      <c r="D207" s="55">
        <f t="shared" ref="D207:L207" si="154">MIN(D203,D191)</f>
        <v>0</v>
      </c>
      <c r="E207" s="55">
        <f t="shared" si="154"/>
        <v>49.080574038078112</v>
      </c>
      <c r="F207" s="55">
        <f t="shared" si="154"/>
        <v>229.09098909147099</v>
      </c>
      <c r="G207" s="55">
        <f t="shared" si="154"/>
        <v>451.82821349233541</v>
      </c>
      <c r="H207" s="55">
        <f t="shared" si="154"/>
        <v>575.64373830386887</v>
      </c>
      <c r="I207" s="55">
        <f t="shared" si="154"/>
        <v>732.84066228531583</v>
      </c>
      <c r="J207" s="55">
        <f t="shared" si="154"/>
        <v>863.10977644814955</v>
      </c>
      <c r="K207" s="55">
        <f t="shared" si="154"/>
        <v>1005.1114599259492</v>
      </c>
      <c r="L207" s="55">
        <f t="shared" si="154"/>
        <v>1093.294586414833</v>
      </c>
      <c r="M207" s="79">
        <f>SUM(C207:L207)</f>
        <v>5000.0000000000009</v>
      </c>
    </row>
    <row r="208" spans="2:13" s="3" customFormat="1" x14ac:dyDescent="0.25">
      <c r="B208" s="81">
        <f t="shared" ref="B208:B209" si="155">+B188-M208</f>
        <v>-1600.0000000000009</v>
      </c>
      <c r="C208" s="55">
        <f t="shared" ref="C208:L209" si="156">MIN(C204,C192)</f>
        <v>0</v>
      </c>
      <c r="D208" s="55">
        <f t="shared" si="156"/>
        <v>0</v>
      </c>
      <c r="E208" s="55">
        <f t="shared" si="156"/>
        <v>21.138595465222267</v>
      </c>
      <c r="F208" s="55">
        <f t="shared" si="156"/>
        <v>86.782703960893201</v>
      </c>
      <c r="G208" s="55">
        <f t="shared" si="156"/>
        <v>142.61662779415647</v>
      </c>
      <c r="H208" s="55">
        <f t="shared" si="156"/>
        <v>190.66072828165676</v>
      </c>
      <c r="I208" s="55">
        <f t="shared" si="156"/>
        <v>232.41936023919996</v>
      </c>
      <c r="J208" s="55">
        <f t="shared" si="156"/>
        <v>269.0351879302649</v>
      </c>
      <c r="K208" s="55">
        <f t="shared" si="156"/>
        <v>301.39136145872396</v>
      </c>
      <c r="L208" s="55">
        <f t="shared" si="156"/>
        <v>355.95543486988333</v>
      </c>
      <c r="M208" s="79">
        <f t="shared" ref="M208:M209" si="157">SUM(C208:L208)</f>
        <v>1600.0000000000009</v>
      </c>
    </row>
    <row r="209" spans="2:13" s="3" customFormat="1" x14ac:dyDescent="0.25">
      <c r="B209" s="81">
        <f t="shared" si="155"/>
        <v>-2358</v>
      </c>
      <c r="C209" s="55">
        <f t="shared" si="156"/>
        <v>29.293985815132999</v>
      </c>
      <c r="D209" s="55">
        <f t="shared" si="156"/>
        <v>61.479963048439117</v>
      </c>
      <c r="E209" s="55">
        <f t="shared" si="156"/>
        <v>147.40434514476328</v>
      </c>
      <c r="F209" s="55">
        <f t="shared" si="156"/>
        <v>202.21103349807112</v>
      </c>
      <c r="G209" s="55">
        <f t="shared" si="156"/>
        <v>246.02215651226732</v>
      </c>
      <c r="H209" s="55">
        <f t="shared" si="156"/>
        <v>278.94210949627995</v>
      </c>
      <c r="I209" s="55">
        <f t="shared" si="156"/>
        <v>306.06071735578951</v>
      </c>
      <c r="J209" s="55">
        <f t="shared" si="156"/>
        <v>335.45573619680874</v>
      </c>
      <c r="K209" s="55">
        <f t="shared" si="156"/>
        <v>358.19485084885315</v>
      </c>
      <c r="L209" s="55">
        <f t="shared" si="156"/>
        <v>392.93510208359481</v>
      </c>
      <c r="M209" s="79">
        <f t="shared" si="157"/>
        <v>2358</v>
      </c>
    </row>
    <row r="210" spans="2:13" s="3" customFormat="1" x14ac:dyDescent="0.2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2:13" s="3" customFormat="1" x14ac:dyDescent="0.25">
      <c r="B211" s="6" t="s">
        <v>129</v>
      </c>
      <c r="C211" s="55">
        <f>+C191-C207</f>
        <v>0</v>
      </c>
      <c r="D211" s="55">
        <f t="shared" ref="D211:L211" si="158">+D191-D207</f>
        <v>0</v>
      </c>
      <c r="E211" s="55">
        <f t="shared" si="158"/>
        <v>0</v>
      </c>
      <c r="F211" s="55">
        <f t="shared" si="158"/>
        <v>0</v>
      </c>
      <c r="G211" s="55">
        <f t="shared" si="158"/>
        <v>0</v>
      </c>
      <c r="H211" s="55">
        <f t="shared" si="158"/>
        <v>0</v>
      </c>
      <c r="I211" s="55">
        <f t="shared" si="158"/>
        <v>0</v>
      </c>
      <c r="J211" s="55">
        <f t="shared" si="158"/>
        <v>0</v>
      </c>
      <c r="K211" s="55">
        <f t="shared" si="158"/>
        <v>0</v>
      </c>
      <c r="L211" s="55">
        <f t="shared" si="158"/>
        <v>0</v>
      </c>
      <c r="M211" s="79">
        <f>SUM(C211:L211)</f>
        <v>0</v>
      </c>
    </row>
    <row r="212" spans="2:13" s="3" customFormat="1" x14ac:dyDescent="0.25">
      <c r="B212" s="6"/>
      <c r="C212" s="55">
        <f t="shared" ref="C212:L213" si="159">+C192-C208</f>
        <v>0</v>
      </c>
      <c r="D212" s="55">
        <f t="shared" si="159"/>
        <v>0</v>
      </c>
      <c r="E212" s="55">
        <f t="shared" si="159"/>
        <v>0</v>
      </c>
      <c r="F212" s="55">
        <f t="shared" si="159"/>
        <v>0</v>
      </c>
      <c r="G212" s="55">
        <f t="shared" si="159"/>
        <v>0</v>
      </c>
      <c r="H212" s="55">
        <f t="shared" si="159"/>
        <v>0</v>
      </c>
      <c r="I212" s="55">
        <f t="shared" si="159"/>
        <v>0</v>
      </c>
      <c r="J212" s="55">
        <f t="shared" si="159"/>
        <v>0</v>
      </c>
      <c r="K212" s="55">
        <f t="shared" si="159"/>
        <v>0</v>
      </c>
      <c r="L212" s="55">
        <f t="shared" si="159"/>
        <v>0</v>
      </c>
      <c r="M212" s="79">
        <f t="shared" ref="M212:M213" si="160">SUM(C212:L212)</f>
        <v>0</v>
      </c>
    </row>
    <row r="213" spans="2:13" s="3" customFormat="1" x14ac:dyDescent="0.25">
      <c r="B213" s="6"/>
      <c r="C213" s="55">
        <f t="shared" si="159"/>
        <v>0</v>
      </c>
      <c r="D213" s="55">
        <f t="shared" si="159"/>
        <v>0</v>
      </c>
      <c r="E213" s="55">
        <f t="shared" si="159"/>
        <v>0</v>
      </c>
      <c r="F213" s="55">
        <f t="shared" si="159"/>
        <v>0</v>
      </c>
      <c r="G213" s="55">
        <f t="shared" si="159"/>
        <v>0</v>
      </c>
      <c r="H213" s="55">
        <f t="shared" si="159"/>
        <v>0</v>
      </c>
      <c r="I213" s="55">
        <f t="shared" si="159"/>
        <v>0</v>
      </c>
      <c r="J213" s="55">
        <f t="shared" si="159"/>
        <v>0</v>
      </c>
      <c r="K213" s="55">
        <f t="shared" si="159"/>
        <v>0</v>
      </c>
      <c r="L213" s="55">
        <f t="shared" si="159"/>
        <v>0</v>
      </c>
      <c r="M213" s="79">
        <f t="shared" si="160"/>
        <v>0</v>
      </c>
    </row>
    <row r="214" spans="2:13" s="3" customFormat="1" x14ac:dyDescent="0.2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2:13" s="3" customFormat="1" x14ac:dyDescent="0.25">
      <c r="B215" s="7" t="s">
        <v>125</v>
      </c>
      <c r="C215" s="51" t="str">
        <f>IF(C211&gt;0,C179,"")</f>
        <v/>
      </c>
      <c r="D215" s="51" t="str">
        <f t="shared" ref="D215:L215" si="161">IF(D211&gt;0,D179,"")</f>
        <v/>
      </c>
      <c r="E215" s="51" t="str">
        <f t="shared" si="161"/>
        <v/>
      </c>
      <c r="F215" s="51" t="str">
        <f t="shared" si="161"/>
        <v/>
      </c>
      <c r="G215" s="51" t="str">
        <f t="shared" si="161"/>
        <v/>
      </c>
      <c r="H215" s="51" t="str">
        <f t="shared" si="161"/>
        <v/>
      </c>
      <c r="I215" s="51" t="str">
        <f t="shared" si="161"/>
        <v/>
      </c>
      <c r="J215" s="51" t="str">
        <f t="shared" si="161"/>
        <v/>
      </c>
      <c r="K215" s="51" t="str">
        <f t="shared" si="161"/>
        <v/>
      </c>
      <c r="L215" s="51" t="str">
        <f t="shared" si="161"/>
        <v/>
      </c>
      <c r="M215" s="52">
        <f>SUM(C215:L215)</f>
        <v>0</v>
      </c>
    </row>
    <row r="216" spans="2:13" s="3" customFormat="1" x14ac:dyDescent="0.25">
      <c r="B216" s="6"/>
      <c r="C216" s="51" t="str">
        <f t="shared" ref="C216:L217" si="162">IF(C212&gt;0,C180,"")</f>
        <v/>
      </c>
      <c r="D216" s="51" t="str">
        <f t="shared" si="162"/>
        <v/>
      </c>
      <c r="E216" s="51" t="str">
        <f t="shared" si="162"/>
        <v/>
      </c>
      <c r="F216" s="51" t="str">
        <f t="shared" si="162"/>
        <v/>
      </c>
      <c r="G216" s="51" t="str">
        <f t="shared" si="162"/>
        <v/>
      </c>
      <c r="H216" s="51" t="str">
        <f t="shared" si="162"/>
        <v/>
      </c>
      <c r="I216" s="51" t="str">
        <f t="shared" si="162"/>
        <v/>
      </c>
      <c r="J216" s="51" t="str">
        <f t="shared" si="162"/>
        <v/>
      </c>
      <c r="K216" s="51" t="str">
        <f t="shared" si="162"/>
        <v/>
      </c>
      <c r="L216" s="51" t="str">
        <f t="shared" si="162"/>
        <v/>
      </c>
      <c r="M216" s="52">
        <f t="shared" ref="M216:M217" si="163">SUM(C216:L216)</f>
        <v>0</v>
      </c>
    </row>
    <row r="217" spans="2:13" s="3" customFormat="1" x14ac:dyDescent="0.25">
      <c r="B217" s="6"/>
      <c r="C217" s="51" t="str">
        <f t="shared" si="162"/>
        <v/>
      </c>
      <c r="D217" s="51" t="str">
        <f t="shared" si="162"/>
        <v/>
      </c>
      <c r="E217" s="51" t="str">
        <f t="shared" si="162"/>
        <v/>
      </c>
      <c r="F217" s="51" t="str">
        <f t="shared" si="162"/>
        <v/>
      </c>
      <c r="G217" s="51" t="str">
        <f t="shared" si="162"/>
        <v/>
      </c>
      <c r="H217" s="51" t="str">
        <f t="shared" si="162"/>
        <v/>
      </c>
      <c r="I217" s="51" t="str">
        <f t="shared" si="162"/>
        <v/>
      </c>
      <c r="J217" s="51" t="str">
        <f t="shared" si="162"/>
        <v/>
      </c>
      <c r="K217" s="51" t="str">
        <f t="shared" si="162"/>
        <v/>
      </c>
      <c r="L217" s="51" t="str">
        <f t="shared" si="162"/>
        <v/>
      </c>
      <c r="M217" s="52">
        <f t="shared" si="163"/>
        <v>0</v>
      </c>
    </row>
    <row r="218" spans="2:13" s="3" customFormat="1" x14ac:dyDescent="0.2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2:13" s="3" customFormat="1" x14ac:dyDescent="0.25">
      <c r="B219" s="7" t="s">
        <v>127</v>
      </c>
      <c r="C219" s="52" t="str">
        <f>IFERROR(C215/$M215,"")</f>
        <v/>
      </c>
      <c r="D219" s="52" t="str">
        <f t="shared" ref="D219:L219" si="164">IFERROR(D215/$M215,"")</f>
        <v/>
      </c>
      <c r="E219" s="52" t="str">
        <f t="shared" si="164"/>
        <v/>
      </c>
      <c r="F219" s="52" t="str">
        <f t="shared" si="164"/>
        <v/>
      </c>
      <c r="G219" s="52" t="str">
        <f t="shared" si="164"/>
        <v/>
      </c>
      <c r="H219" s="52" t="str">
        <f t="shared" si="164"/>
        <v/>
      </c>
      <c r="I219" s="52" t="str">
        <f t="shared" si="164"/>
        <v/>
      </c>
      <c r="J219" s="52" t="str">
        <f t="shared" si="164"/>
        <v/>
      </c>
      <c r="K219" s="52" t="str">
        <f t="shared" si="164"/>
        <v/>
      </c>
      <c r="L219" s="52" t="str">
        <f t="shared" si="164"/>
        <v/>
      </c>
      <c r="M219" s="51">
        <f>SUM(C219:L219)</f>
        <v>0</v>
      </c>
    </row>
    <row r="220" spans="2:13" s="3" customFormat="1" x14ac:dyDescent="0.25">
      <c r="B220" s="6"/>
      <c r="C220" s="52" t="str">
        <f t="shared" ref="C220:L221" si="165">IFERROR(C216/$M216,"")</f>
        <v/>
      </c>
      <c r="D220" s="52" t="str">
        <f t="shared" si="165"/>
        <v/>
      </c>
      <c r="E220" s="52" t="str">
        <f t="shared" si="165"/>
        <v/>
      </c>
      <c r="F220" s="52" t="str">
        <f t="shared" si="165"/>
        <v/>
      </c>
      <c r="G220" s="52" t="str">
        <f t="shared" si="165"/>
        <v/>
      </c>
      <c r="H220" s="52" t="str">
        <f t="shared" si="165"/>
        <v/>
      </c>
      <c r="I220" s="52" t="str">
        <f t="shared" si="165"/>
        <v/>
      </c>
      <c r="J220" s="52" t="str">
        <f t="shared" si="165"/>
        <v/>
      </c>
      <c r="K220" s="52" t="str">
        <f t="shared" si="165"/>
        <v/>
      </c>
      <c r="L220" s="52" t="str">
        <f t="shared" si="165"/>
        <v/>
      </c>
      <c r="M220" s="51">
        <f t="shared" ref="M220:M221" si="166">SUM(C220:L220)</f>
        <v>0</v>
      </c>
    </row>
    <row r="221" spans="2:13" s="3" customFormat="1" x14ac:dyDescent="0.25">
      <c r="B221" s="6"/>
      <c r="C221" s="52" t="str">
        <f t="shared" si="165"/>
        <v/>
      </c>
      <c r="D221" s="52" t="str">
        <f t="shared" si="165"/>
        <v/>
      </c>
      <c r="E221" s="52" t="str">
        <f t="shared" si="165"/>
        <v/>
      </c>
      <c r="F221" s="52" t="str">
        <f t="shared" si="165"/>
        <v/>
      </c>
      <c r="G221" s="52" t="str">
        <f t="shared" si="165"/>
        <v/>
      </c>
      <c r="H221" s="52" t="str">
        <f t="shared" si="165"/>
        <v/>
      </c>
      <c r="I221" s="52" t="str">
        <f t="shared" si="165"/>
        <v/>
      </c>
      <c r="J221" s="52" t="str">
        <f t="shared" si="165"/>
        <v/>
      </c>
      <c r="K221" s="52" t="str">
        <f t="shared" si="165"/>
        <v/>
      </c>
      <c r="L221" s="52" t="str">
        <f t="shared" si="165"/>
        <v/>
      </c>
      <c r="M221" s="51">
        <f t="shared" si="166"/>
        <v>0</v>
      </c>
    </row>
    <row r="222" spans="2:13" s="3" customFormat="1" x14ac:dyDescent="0.25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2:13" s="3" customFormat="1" x14ac:dyDescent="0.25">
      <c r="B223" s="78" t="s">
        <v>130</v>
      </c>
      <c r="C223" s="53" t="str">
        <f>IFERROR(C219*$B207,"")</f>
        <v/>
      </c>
      <c r="D223" s="53" t="str">
        <f t="shared" ref="D223:L223" si="167">IFERROR(D219*$B207,"")</f>
        <v/>
      </c>
      <c r="E223" s="53" t="str">
        <f t="shared" si="167"/>
        <v/>
      </c>
      <c r="F223" s="53" t="str">
        <f t="shared" si="167"/>
        <v/>
      </c>
      <c r="G223" s="53" t="str">
        <f t="shared" si="167"/>
        <v/>
      </c>
      <c r="H223" s="53" t="str">
        <f t="shared" si="167"/>
        <v/>
      </c>
      <c r="I223" s="53" t="str">
        <f t="shared" si="167"/>
        <v/>
      </c>
      <c r="J223" s="53" t="str">
        <f t="shared" si="167"/>
        <v/>
      </c>
      <c r="K223" s="53" t="str">
        <f t="shared" si="167"/>
        <v/>
      </c>
      <c r="L223" s="53" t="str">
        <f t="shared" si="167"/>
        <v/>
      </c>
      <c r="M223" s="51">
        <f>SUM(C223:L223)</f>
        <v>0</v>
      </c>
    </row>
    <row r="224" spans="2:13" s="3" customFormat="1" x14ac:dyDescent="0.25">
      <c r="B224" s="80"/>
      <c r="C224" s="53" t="str">
        <f t="shared" ref="C224:L225" si="168">IFERROR(C220*$B208,"")</f>
        <v/>
      </c>
      <c r="D224" s="53" t="str">
        <f t="shared" si="168"/>
        <v/>
      </c>
      <c r="E224" s="53" t="str">
        <f t="shared" si="168"/>
        <v/>
      </c>
      <c r="F224" s="53" t="str">
        <f t="shared" si="168"/>
        <v/>
      </c>
      <c r="G224" s="53" t="str">
        <f t="shared" si="168"/>
        <v/>
      </c>
      <c r="H224" s="53" t="str">
        <f t="shared" si="168"/>
        <v/>
      </c>
      <c r="I224" s="53" t="str">
        <f t="shared" si="168"/>
        <v/>
      </c>
      <c r="J224" s="53" t="str">
        <f t="shared" si="168"/>
        <v/>
      </c>
      <c r="K224" s="53" t="str">
        <f t="shared" si="168"/>
        <v/>
      </c>
      <c r="L224" s="53" t="str">
        <f t="shared" si="168"/>
        <v/>
      </c>
      <c r="M224" s="51">
        <f t="shared" ref="M224:M228" si="169">SUM(C224:L224)</f>
        <v>0</v>
      </c>
    </row>
    <row r="225" spans="2:13" s="3" customFormat="1" x14ac:dyDescent="0.25">
      <c r="B225" s="80"/>
      <c r="C225" s="53" t="str">
        <f t="shared" si="168"/>
        <v/>
      </c>
      <c r="D225" s="53" t="str">
        <f t="shared" si="168"/>
        <v/>
      </c>
      <c r="E225" s="53" t="str">
        <f t="shared" si="168"/>
        <v/>
      </c>
      <c r="F225" s="53" t="str">
        <f t="shared" si="168"/>
        <v/>
      </c>
      <c r="G225" s="53" t="str">
        <f t="shared" si="168"/>
        <v/>
      </c>
      <c r="H225" s="53" t="str">
        <f t="shared" si="168"/>
        <v/>
      </c>
      <c r="I225" s="53" t="str">
        <f t="shared" si="168"/>
        <v/>
      </c>
      <c r="J225" s="53" t="str">
        <f t="shared" si="168"/>
        <v/>
      </c>
      <c r="K225" s="53" t="str">
        <f t="shared" si="168"/>
        <v/>
      </c>
      <c r="L225" s="53" t="str">
        <f t="shared" si="168"/>
        <v/>
      </c>
      <c r="M225" s="51">
        <f t="shared" si="169"/>
        <v>0</v>
      </c>
    </row>
    <row r="226" spans="2:13" s="3" customFormat="1" x14ac:dyDescent="0.25">
      <c r="B226" s="7" t="s">
        <v>131</v>
      </c>
      <c r="C226" s="55">
        <f>MIN(C223,C211)</f>
        <v>0</v>
      </c>
      <c r="D226" s="55">
        <f t="shared" ref="D226:L226" si="170">MIN(D223,D211)</f>
        <v>0</v>
      </c>
      <c r="E226" s="55">
        <f t="shared" si="170"/>
        <v>0</v>
      </c>
      <c r="F226" s="55">
        <f t="shared" si="170"/>
        <v>0</v>
      </c>
      <c r="G226" s="55">
        <f t="shared" si="170"/>
        <v>0</v>
      </c>
      <c r="H226" s="55">
        <f t="shared" si="170"/>
        <v>0</v>
      </c>
      <c r="I226" s="55">
        <f t="shared" si="170"/>
        <v>0</v>
      </c>
      <c r="J226" s="55">
        <f t="shared" si="170"/>
        <v>0</v>
      </c>
      <c r="K226" s="55">
        <f t="shared" si="170"/>
        <v>0</v>
      </c>
      <c r="L226" s="55">
        <f t="shared" si="170"/>
        <v>0</v>
      </c>
      <c r="M226" s="51">
        <f>SUM(C226:L226)</f>
        <v>0</v>
      </c>
    </row>
    <row r="227" spans="2:13" s="3" customFormat="1" x14ac:dyDescent="0.25">
      <c r="B227" s="52">
        <f>+B207-M226</f>
        <v>-5000.0000000000009</v>
      </c>
      <c r="C227" s="55">
        <f t="shared" ref="C227:L228" si="171">MIN(C224,C212)</f>
        <v>0</v>
      </c>
      <c r="D227" s="55">
        <f t="shared" si="171"/>
        <v>0</v>
      </c>
      <c r="E227" s="55">
        <f t="shared" si="171"/>
        <v>0</v>
      </c>
      <c r="F227" s="55">
        <f t="shared" si="171"/>
        <v>0</v>
      </c>
      <c r="G227" s="55">
        <f t="shared" si="171"/>
        <v>0</v>
      </c>
      <c r="H227" s="55">
        <f t="shared" si="171"/>
        <v>0</v>
      </c>
      <c r="I227" s="55">
        <f t="shared" si="171"/>
        <v>0</v>
      </c>
      <c r="J227" s="55">
        <f t="shared" si="171"/>
        <v>0</v>
      </c>
      <c r="K227" s="55">
        <f t="shared" si="171"/>
        <v>0</v>
      </c>
      <c r="L227" s="55">
        <f t="shared" si="171"/>
        <v>0</v>
      </c>
      <c r="M227" s="51">
        <f t="shared" si="169"/>
        <v>0</v>
      </c>
    </row>
    <row r="228" spans="2:13" s="3" customFormat="1" x14ac:dyDescent="0.25">
      <c r="B228" s="52">
        <f t="shared" ref="B228:B229" si="172">+B208-M227</f>
        <v>-1600.0000000000009</v>
      </c>
      <c r="C228" s="55">
        <f t="shared" si="171"/>
        <v>0</v>
      </c>
      <c r="D228" s="55">
        <f t="shared" si="171"/>
        <v>0</v>
      </c>
      <c r="E228" s="55">
        <f t="shared" si="171"/>
        <v>0</v>
      </c>
      <c r="F228" s="55">
        <f t="shared" si="171"/>
        <v>0</v>
      </c>
      <c r="G228" s="55">
        <f t="shared" si="171"/>
        <v>0</v>
      </c>
      <c r="H228" s="55">
        <f t="shared" si="171"/>
        <v>0</v>
      </c>
      <c r="I228" s="55">
        <f t="shared" si="171"/>
        <v>0</v>
      </c>
      <c r="J228" s="55">
        <f t="shared" si="171"/>
        <v>0</v>
      </c>
      <c r="K228" s="55">
        <f t="shared" si="171"/>
        <v>0</v>
      </c>
      <c r="L228" s="55">
        <f t="shared" si="171"/>
        <v>0</v>
      </c>
      <c r="M228" s="51">
        <f t="shared" si="169"/>
        <v>0</v>
      </c>
    </row>
    <row r="229" spans="2:13" s="3" customFormat="1" x14ac:dyDescent="0.25">
      <c r="B229" s="52">
        <f t="shared" si="172"/>
        <v>-2358</v>
      </c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2:13" s="3" customFormat="1" x14ac:dyDescent="0.2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2:13" s="3" customFormat="1" x14ac:dyDescent="0.25">
      <c r="B231" s="6" t="s">
        <v>129</v>
      </c>
      <c r="C231" s="55">
        <f>+C211-C226</f>
        <v>0</v>
      </c>
      <c r="D231" s="55">
        <f t="shared" ref="D231:L231" si="173">+D211-D226</f>
        <v>0</v>
      </c>
      <c r="E231" s="55">
        <f t="shared" si="173"/>
        <v>0</v>
      </c>
      <c r="F231" s="55">
        <f t="shared" si="173"/>
        <v>0</v>
      </c>
      <c r="G231" s="55">
        <f t="shared" si="173"/>
        <v>0</v>
      </c>
      <c r="H231" s="55">
        <f t="shared" si="173"/>
        <v>0</v>
      </c>
      <c r="I231" s="55">
        <f t="shared" si="173"/>
        <v>0</v>
      </c>
      <c r="J231" s="55">
        <f t="shared" si="173"/>
        <v>0</v>
      </c>
      <c r="K231" s="55">
        <f t="shared" si="173"/>
        <v>0</v>
      </c>
      <c r="L231" s="55">
        <f t="shared" si="173"/>
        <v>0</v>
      </c>
      <c r="M231" s="6"/>
    </row>
    <row r="232" spans="2:13" s="3" customFormat="1" x14ac:dyDescent="0.25">
      <c r="B232" s="6"/>
      <c r="C232" s="55">
        <f t="shared" ref="C232:L233" si="174">+C212-C227</f>
        <v>0</v>
      </c>
      <c r="D232" s="55">
        <f t="shared" si="174"/>
        <v>0</v>
      </c>
      <c r="E232" s="55">
        <f t="shared" si="174"/>
        <v>0</v>
      </c>
      <c r="F232" s="55">
        <f t="shared" si="174"/>
        <v>0</v>
      </c>
      <c r="G232" s="55">
        <f t="shared" si="174"/>
        <v>0</v>
      </c>
      <c r="H232" s="55">
        <f t="shared" si="174"/>
        <v>0</v>
      </c>
      <c r="I232" s="55">
        <f t="shared" si="174"/>
        <v>0</v>
      </c>
      <c r="J232" s="55">
        <f t="shared" si="174"/>
        <v>0</v>
      </c>
      <c r="K232" s="55">
        <f t="shared" si="174"/>
        <v>0</v>
      </c>
      <c r="L232" s="55">
        <f t="shared" si="174"/>
        <v>0</v>
      </c>
      <c r="M232" s="6"/>
    </row>
    <row r="233" spans="2:13" s="3" customFormat="1" x14ac:dyDescent="0.25">
      <c r="B233" s="6"/>
      <c r="C233" s="55">
        <f t="shared" si="174"/>
        <v>0</v>
      </c>
      <c r="D233" s="55">
        <f t="shared" si="174"/>
        <v>0</v>
      </c>
      <c r="E233" s="55">
        <f t="shared" si="174"/>
        <v>0</v>
      </c>
      <c r="F233" s="55">
        <f t="shared" si="174"/>
        <v>0</v>
      </c>
      <c r="G233" s="55">
        <f t="shared" si="174"/>
        <v>0</v>
      </c>
      <c r="H233" s="55">
        <f t="shared" si="174"/>
        <v>0</v>
      </c>
      <c r="I233" s="55">
        <f t="shared" si="174"/>
        <v>0</v>
      </c>
      <c r="J233" s="55">
        <f t="shared" si="174"/>
        <v>0</v>
      </c>
      <c r="K233" s="55">
        <f t="shared" si="174"/>
        <v>0</v>
      </c>
      <c r="L233" s="55">
        <f t="shared" si="174"/>
        <v>0</v>
      </c>
      <c r="M233" s="6"/>
    </row>
    <row r="234" spans="2:13" s="3" customFormat="1" x14ac:dyDescent="0.2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2:13" s="3" customFormat="1" x14ac:dyDescent="0.25">
      <c r="B235" s="7" t="s">
        <v>125</v>
      </c>
      <c r="C235" s="51" t="str">
        <f>IF(C231&gt;0,C179,"")</f>
        <v/>
      </c>
      <c r="D235" s="51" t="str">
        <f t="shared" ref="D235:L235" si="175">IF(D231&gt;0,D179,"")</f>
        <v/>
      </c>
      <c r="E235" s="51" t="str">
        <f t="shared" si="175"/>
        <v/>
      </c>
      <c r="F235" s="51" t="str">
        <f t="shared" si="175"/>
        <v/>
      </c>
      <c r="G235" s="51" t="str">
        <f t="shared" si="175"/>
        <v/>
      </c>
      <c r="H235" s="51" t="str">
        <f t="shared" si="175"/>
        <v/>
      </c>
      <c r="I235" s="51" t="str">
        <f t="shared" si="175"/>
        <v/>
      </c>
      <c r="J235" s="51" t="str">
        <f t="shared" si="175"/>
        <v/>
      </c>
      <c r="K235" s="51" t="str">
        <f t="shared" si="175"/>
        <v/>
      </c>
      <c r="L235" s="51" t="str">
        <f t="shared" si="175"/>
        <v/>
      </c>
      <c r="M235" s="52">
        <f>SUM(C235:L235)</f>
        <v>0</v>
      </c>
    </row>
    <row r="236" spans="2:13" s="3" customFormat="1" x14ac:dyDescent="0.25">
      <c r="B236" s="6"/>
      <c r="C236" s="51" t="str">
        <f t="shared" ref="C236:L237" si="176">IF(C232&gt;0,C180,"")</f>
        <v/>
      </c>
      <c r="D236" s="51" t="str">
        <f t="shared" si="176"/>
        <v/>
      </c>
      <c r="E236" s="51" t="str">
        <f t="shared" si="176"/>
        <v/>
      </c>
      <c r="F236" s="51" t="str">
        <f t="shared" si="176"/>
        <v/>
      </c>
      <c r="G236" s="51" t="str">
        <f t="shared" si="176"/>
        <v/>
      </c>
      <c r="H236" s="51" t="str">
        <f t="shared" si="176"/>
        <v/>
      </c>
      <c r="I236" s="51" t="str">
        <f t="shared" si="176"/>
        <v/>
      </c>
      <c r="J236" s="51" t="str">
        <f t="shared" si="176"/>
        <v/>
      </c>
      <c r="K236" s="51" t="str">
        <f t="shared" si="176"/>
        <v/>
      </c>
      <c r="L236" s="51" t="str">
        <f t="shared" si="176"/>
        <v/>
      </c>
      <c r="M236" s="52">
        <f t="shared" ref="M236:M237" si="177">SUM(C236:L236)</f>
        <v>0</v>
      </c>
    </row>
    <row r="237" spans="2:13" s="3" customFormat="1" x14ac:dyDescent="0.25">
      <c r="B237" s="6"/>
      <c r="C237" s="51" t="str">
        <f t="shared" si="176"/>
        <v/>
      </c>
      <c r="D237" s="51" t="str">
        <f t="shared" si="176"/>
        <v/>
      </c>
      <c r="E237" s="51" t="str">
        <f t="shared" si="176"/>
        <v/>
      </c>
      <c r="F237" s="51" t="str">
        <f t="shared" si="176"/>
        <v/>
      </c>
      <c r="G237" s="51" t="str">
        <f t="shared" si="176"/>
        <v/>
      </c>
      <c r="H237" s="51" t="str">
        <f t="shared" si="176"/>
        <v/>
      </c>
      <c r="I237" s="51" t="str">
        <f t="shared" si="176"/>
        <v/>
      </c>
      <c r="J237" s="51" t="str">
        <f t="shared" si="176"/>
        <v/>
      </c>
      <c r="K237" s="51" t="str">
        <f t="shared" si="176"/>
        <v/>
      </c>
      <c r="L237" s="51" t="str">
        <f t="shared" si="176"/>
        <v/>
      </c>
      <c r="M237" s="52">
        <f t="shared" si="177"/>
        <v>0</v>
      </c>
    </row>
    <row r="238" spans="2:13" s="3" customFormat="1" x14ac:dyDescent="0.2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2:13" s="3" customFormat="1" x14ac:dyDescent="0.25">
      <c r="B239" s="7" t="s">
        <v>127</v>
      </c>
      <c r="C239" s="52" t="str">
        <f>IFERROR(C235/$M235,"")</f>
        <v/>
      </c>
      <c r="D239" s="52" t="str">
        <f t="shared" ref="D239:L239" si="178">IFERROR(D235/$M235,"")</f>
        <v/>
      </c>
      <c r="E239" s="52" t="str">
        <f t="shared" si="178"/>
        <v/>
      </c>
      <c r="F239" s="52" t="str">
        <f t="shared" si="178"/>
        <v/>
      </c>
      <c r="G239" s="52" t="str">
        <f t="shared" si="178"/>
        <v/>
      </c>
      <c r="H239" s="52" t="str">
        <f t="shared" si="178"/>
        <v/>
      </c>
      <c r="I239" s="52" t="str">
        <f t="shared" si="178"/>
        <v/>
      </c>
      <c r="J239" s="52" t="str">
        <f t="shared" si="178"/>
        <v/>
      </c>
      <c r="K239" s="52" t="str">
        <f t="shared" si="178"/>
        <v/>
      </c>
      <c r="L239" s="52" t="str">
        <f t="shared" si="178"/>
        <v/>
      </c>
      <c r="M239" s="51">
        <f>SUM(C239:L239)</f>
        <v>0</v>
      </c>
    </row>
    <row r="240" spans="2:13" s="3" customFormat="1" x14ac:dyDescent="0.25">
      <c r="B240" s="6"/>
      <c r="C240" s="52" t="str">
        <f t="shared" ref="C240:L241" si="179">IFERROR(C236/$M236,"")</f>
        <v/>
      </c>
      <c r="D240" s="52" t="str">
        <f t="shared" si="179"/>
        <v/>
      </c>
      <c r="E240" s="52" t="str">
        <f t="shared" si="179"/>
        <v/>
      </c>
      <c r="F240" s="52" t="str">
        <f t="shared" si="179"/>
        <v/>
      </c>
      <c r="G240" s="52" t="str">
        <f t="shared" si="179"/>
        <v/>
      </c>
      <c r="H240" s="52" t="str">
        <f t="shared" si="179"/>
        <v/>
      </c>
      <c r="I240" s="52" t="str">
        <f t="shared" si="179"/>
        <v/>
      </c>
      <c r="J240" s="52" t="str">
        <f t="shared" si="179"/>
        <v/>
      </c>
      <c r="K240" s="52" t="str">
        <f t="shared" si="179"/>
        <v/>
      </c>
      <c r="L240" s="52" t="str">
        <f t="shared" si="179"/>
        <v/>
      </c>
      <c r="M240" s="51">
        <f t="shared" ref="M240:M241" si="180">SUM(C240:L240)</f>
        <v>0</v>
      </c>
    </row>
    <row r="241" spans="2:13" s="3" customFormat="1" x14ac:dyDescent="0.25">
      <c r="B241" s="6"/>
      <c r="C241" s="52" t="str">
        <f t="shared" si="179"/>
        <v/>
      </c>
      <c r="D241" s="52" t="str">
        <f t="shared" si="179"/>
        <v/>
      </c>
      <c r="E241" s="52" t="str">
        <f t="shared" si="179"/>
        <v/>
      </c>
      <c r="F241" s="52" t="str">
        <f t="shared" si="179"/>
        <v/>
      </c>
      <c r="G241" s="52" t="str">
        <f t="shared" si="179"/>
        <v/>
      </c>
      <c r="H241" s="52" t="str">
        <f t="shared" si="179"/>
        <v/>
      </c>
      <c r="I241" s="52" t="str">
        <f t="shared" si="179"/>
        <v/>
      </c>
      <c r="J241" s="52" t="str">
        <f t="shared" si="179"/>
        <v/>
      </c>
      <c r="K241" s="52" t="str">
        <f t="shared" si="179"/>
        <v/>
      </c>
      <c r="L241" s="52" t="str">
        <f t="shared" si="179"/>
        <v/>
      </c>
      <c r="M241" s="51">
        <f t="shared" si="180"/>
        <v>0</v>
      </c>
    </row>
    <row r="242" spans="2:13" s="3" customFormat="1" x14ac:dyDescent="0.2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2:13" s="3" customFormat="1" x14ac:dyDescent="0.25">
      <c r="B243" s="78" t="s">
        <v>132</v>
      </c>
      <c r="C243" s="53" t="str">
        <f>IFERROR(C239*$B227,"")</f>
        <v/>
      </c>
      <c r="D243" s="53" t="str">
        <f t="shared" ref="D243:L243" si="181">IFERROR(D239*$B227,"")</f>
        <v/>
      </c>
      <c r="E243" s="53" t="str">
        <f t="shared" si="181"/>
        <v/>
      </c>
      <c r="F243" s="53" t="str">
        <f t="shared" si="181"/>
        <v/>
      </c>
      <c r="G243" s="53" t="str">
        <f t="shared" si="181"/>
        <v/>
      </c>
      <c r="H243" s="53" t="str">
        <f t="shared" si="181"/>
        <v/>
      </c>
      <c r="I243" s="53" t="str">
        <f t="shared" si="181"/>
        <v/>
      </c>
      <c r="J243" s="53" t="str">
        <f t="shared" si="181"/>
        <v/>
      </c>
      <c r="K243" s="53" t="str">
        <f t="shared" si="181"/>
        <v/>
      </c>
      <c r="L243" s="53" t="str">
        <f t="shared" si="181"/>
        <v/>
      </c>
      <c r="M243" s="51">
        <f>SUM(C243:L243)</f>
        <v>0</v>
      </c>
    </row>
    <row r="244" spans="2:13" s="3" customFormat="1" x14ac:dyDescent="0.25">
      <c r="B244" s="80"/>
      <c r="C244" s="53" t="str">
        <f t="shared" ref="C244:L245" si="182">IFERROR(C240*$B228,"")</f>
        <v/>
      </c>
      <c r="D244" s="53" t="str">
        <f t="shared" si="182"/>
        <v/>
      </c>
      <c r="E244" s="53" t="str">
        <f t="shared" si="182"/>
        <v/>
      </c>
      <c r="F244" s="53" t="str">
        <f t="shared" si="182"/>
        <v/>
      </c>
      <c r="G244" s="53" t="str">
        <f t="shared" si="182"/>
        <v/>
      </c>
      <c r="H244" s="53" t="str">
        <f t="shared" si="182"/>
        <v/>
      </c>
      <c r="I244" s="53" t="str">
        <f t="shared" si="182"/>
        <v/>
      </c>
      <c r="J244" s="53" t="str">
        <f t="shared" si="182"/>
        <v/>
      </c>
      <c r="K244" s="53" t="str">
        <f t="shared" si="182"/>
        <v/>
      </c>
      <c r="L244" s="53" t="str">
        <f t="shared" si="182"/>
        <v/>
      </c>
      <c r="M244" s="51">
        <f t="shared" ref="M244:M245" si="183">SUM(C244:L244)</f>
        <v>0</v>
      </c>
    </row>
    <row r="245" spans="2:13" s="3" customFormat="1" x14ac:dyDescent="0.25">
      <c r="B245" s="80"/>
      <c r="C245" s="53" t="str">
        <f t="shared" si="182"/>
        <v/>
      </c>
      <c r="D245" s="53" t="str">
        <f t="shared" si="182"/>
        <v/>
      </c>
      <c r="E245" s="53" t="str">
        <f t="shared" si="182"/>
        <v/>
      </c>
      <c r="F245" s="53" t="str">
        <f t="shared" si="182"/>
        <v/>
      </c>
      <c r="G245" s="53" t="str">
        <f t="shared" si="182"/>
        <v/>
      </c>
      <c r="H245" s="53" t="str">
        <f t="shared" si="182"/>
        <v/>
      </c>
      <c r="I245" s="53" t="str">
        <f t="shared" si="182"/>
        <v/>
      </c>
      <c r="J245" s="53" t="str">
        <f t="shared" si="182"/>
        <v/>
      </c>
      <c r="K245" s="53" t="str">
        <f t="shared" si="182"/>
        <v/>
      </c>
      <c r="L245" s="53" t="str">
        <f t="shared" si="182"/>
        <v/>
      </c>
      <c r="M245" s="51">
        <f t="shared" si="183"/>
        <v>0</v>
      </c>
    </row>
    <row r="246" spans="2:13" s="3" customFormat="1" x14ac:dyDescent="0.25">
      <c r="B246" s="7" t="s">
        <v>133</v>
      </c>
      <c r="C246" s="55">
        <f>MIN(C243,C231)</f>
        <v>0</v>
      </c>
      <c r="D246" s="55">
        <f t="shared" ref="D246:L246" si="184">MIN(D243,D231)</f>
        <v>0</v>
      </c>
      <c r="E246" s="55">
        <f t="shared" si="184"/>
        <v>0</v>
      </c>
      <c r="F246" s="55">
        <f t="shared" si="184"/>
        <v>0</v>
      </c>
      <c r="G246" s="55">
        <f t="shared" si="184"/>
        <v>0</v>
      </c>
      <c r="H246" s="55">
        <f t="shared" si="184"/>
        <v>0</v>
      </c>
      <c r="I246" s="55">
        <f t="shared" si="184"/>
        <v>0</v>
      </c>
      <c r="J246" s="55">
        <f t="shared" si="184"/>
        <v>0</v>
      </c>
      <c r="K246" s="55">
        <f t="shared" si="184"/>
        <v>0</v>
      </c>
      <c r="L246" s="55">
        <f t="shared" si="184"/>
        <v>0</v>
      </c>
      <c r="M246" s="51">
        <f>SUM(C246:L246)</f>
        <v>0</v>
      </c>
    </row>
    <row r="247" spans="2:13" s="3" customFormat="1" x14ac:dyDescent="0.25">
      <c r="B247" s="52">
        <f>+B227-M246</f>
        <v>-5000.0000000000009</v>
      </c>
      <c r="C247" s="55">
        <f t="shared" ref="C247:L248" si="185">MIN(C244,C232)</f>
        <v>0</v>
      </c>
      <c r="D247" s="55">
        <f t="shared" si="185"/>
        <v>0</v>
      </c>
      <c r="E247" s="55">
        <f t="shared" si="185"/>
        <v>0</v>
      </c>
      <c r="F247" s="55">
        <f t="shared" si="185"/>
        <v>0</v>
      </c>
      <c r="G247" s="55">
        <f t="shared" si="185"/>
        <v>0</v>
      </c>
      <c r="H247" s="55">
        <f t="shared" si="185"/>
        <v>0</v>
      </c>
      <c r="I247" s="55">
        <f t="shared" si="185"/>
        <v>0</v>
      </c>
      <c r="J247" s="55">
        <f t="shared" si="185"/>
        <v>0</v>
      </c>
      <c r="K247" s="55">
        <f t="shared" si="185"/>
        <v>0</v>
      </c>
      <c r="L247" s="55">
        <f t="shared" si="185"/>
        <v>0</v>
      </c>
      <c r="M247" s="51">
        <f t="shared" ref="M247:M248" si="186">SUM(C247:L247)</f>
        <v>0</v>
      </c>
    </row>
    <row r="248" spans="2:13" s="3" customFormat="1" x14ac:dyDescent="0.25">
      <c r="B248" s="52">
        <f t="shared" ref="B248:B249" si="187">+B228-M247</f>
        <v>-1600.0000000000009</v>
      </c>
      <c r="C248" s="55">
        <f t="shared" si="185"/>
        <v>0</v>
      </c>
      <c r="D248" s="55">
        <f t="shared" si="185"/>
        <v>0</v>
      </c>
      <c r="E248" s="55">
        <f t="shared" si="185"/>
        <v>0</v>
      </c>
      <c r="F248" s="55">
        <f t="shared" si="185"/>
        <v>0</v>
      </c>
      <c r="G248" s="55">
        <f t="shared" si="185"/>
        <v>0</v>
      </c>
      <c r="H248" s="55">
        <f t="shared" si="185"/>
        <v>0</v>
      </c>
      <c r="I248" s="55">
        <f t="shared" si="185"/>
        <v>0</v>
      </c>
      <c r="J248" s="55">
        <f t="shared" si="185"/>
        <v>0</v>
      </c>
      <c r="K248" s="55">
        <f t="shared" si="185"/>
        <v>0</v>
      </c>
      <c r="L248" s="55">
        <f t="shared" si="185"/>
        <v>0</v>
      </c>
      <c r="M248" s="51">
        <f t="shared" si="186"/>
        <v>0</v>
      </c>
    </row>
    <row r="249" spans="2:13" s="3" customFormat="1" x14ac:dyDescent="0.25">
      <c r="B249" s="52">
        <f t="shared" si="187"/>
        <v>-2358</v>
      </c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2:13" s="3" customFormat="1" x14ac:dyDescent="0.2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2:13" s="3" customFormat="1" x14ac:dyDescent="0.25">
      <c r="B251" s="6" t="s">
        <v>134</v>
      </c>
      <c r="C251" s="55">
        <f>+C246+C226+C207+C187</f>
        <v>0</v>
      </c>
      <c r="D251" s="55">
        <f t="shared" ref="D251:L251" si="188">+D246+D226+D207+D187</f>
        <v>0</v>
      </c>
      <c r="E251" s="55">
        <f t="shared" si="188"/>
        <v>49.080574038078112</v>
      </c>
      <c r="F251" s="55">
        <f t="shared" si="188"/>
        <v>229.09098909147099</v>
      </c>
      <c r="G251" s="55">
        <f t="shared" si="188"/>
        <v>451.82821349233541</v>
      </c>
      <c r="H251" s="55">
        <f t="shared" si="188"/>
        <v>575.64373830386887</v>
      </c>
      <c r="I251" s="55">
        <f t="shared" si="188"/>
        <v>732.84066228531583</v>
      </c>
      <c r="J251" s="55">
        <f t="shared" si="188"/>
        <v>863.10977644814955</v>
      </c>
      <c r="K251" s="55">
        <f t="shared" si="188"/>
        <v>1005.1114599259492</v>
      </c>
      <c r="L251" s="55">
        <f t="shared" si="188"/>
        <v>1093.294586414833</v>
      </c>
      <c r="M251" s="53">
        <f>SUM(C251:L251)</f>
        <v>5000.0000000000009</v>
      </c>
    </row>
    <row r="252" spans="2:13" s="3" customFormat="1" x14ac:dyDescent="0.25">
      <c r="B252" s="6"/>
      <c r="C252" s="55">
        <f t="shared" ref="C252:L253" si="189">+C247+C227+C208+C188</f>
        <v>0</v>
      </c>
      <c r="D252" s="55">
        <f t="shared" si="189"/>
        <v>0</v>
      </c>
      <c r="E252" s="55">
        <f t="shared" si="189"/>
        <v>21.138595465222267</v>
      </c>
      <c r="F252" s="55">
        <f t="shared" si="189"/>
        <v>86.782703960893201</v>
      </c>
      <c r="G252" s="55">
        <f t="shared" si="189"/>
        <v>142.61662779415647</v>
      </c>
      <c r="H252" s="55">
        <f t="shared" si="189"/>
        <v>190.66072828165676</v>
      </c>
      <c r="I252" s="55">
        <f t="shared" si="189"/>
        <v>232.41936023919996</v>
      </c>
      <c r="J252" s="55">
        <f t="shared" si="189"/>
        <v>269.0351879302649</v>
      </c>
      <c r="K252" s="55">
        <f t="shared" si="189"/>
        <v>301.39136145872396</v>
      </c>
      <c r="L252" s="55">
        <f t="shared" si="189"/>
        <v>355.95543486988333</v>
      </c>
      <c r="M252" s="53">
        <f t="shared" ref="M252:M253" si="190">SUM(C252:L252)</f>
        <v>1600.0000000000009</v>
      </c>
    </row>
    <row r="253" spans="2:13" s="3" customFormat="1" x14ac:dyDescent="0.25">
      <c r="B253" s="6"/>
      <c r="C253" s="55">
        <f t="shared" si="189"/>
        <v>29.293985815132999</v>
      </c>
      <c r="D253" s="55">
        <f t="shared" si="189"/>
        <v>61.479963048439117</v>
      </c>
      <c r="E253" s="55">
        <f t="shared" si="189"/>
        <v>147.40434514476328</v>
      </c>
      <c r="F253" s="55">
        <f t="shared" si="189"/>
        <v>202.21103349807112</v>
      </c>
      <c r="G253" s="55">
        <f t="shared" si="189"/>
        <v>246.02215651226732</v>
      </c>
      <c r="H253" s="55">
        <f t="shared" si="189"/>
        <v>278.94210949627995</v>
      </c>
      <c r="I253" s="55">
        <f t="shared" si="189"/>
        <v>306.06071735578951</v>
      </c>
      <c r="J253" s="55">
        <f t="shared" si="189"/>
        <v>335.45573619680874</v>
      </c>
      <c r="K253" s="55">
        <f t="shared" si="189"/>
        <v>358.19485084885315</v>
      </c>
      <c r="L253" s="55">
        <f t="shared" si="189"/>
        <v>392.93510208359481</v>
      </c>
      <c r="M253" s="53">
        <f t="shared" si="190"/>
        <v>2358</v>
      </c>
    </row>
    <row r="254" spans="2:13" s="3" customFormat="1" x14ac:dyDescent="0.2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2:13" s="3" customFormat="1" x14ac:dyDescent="0.2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2:13" s="3" customFormat="1" x14ac:dyDescent="0.2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2:13" s="3" customFormat="1" x14ac:dyDescent="0.2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2:13" s="3" customFormat="1" x14ac:dyDescent="0.2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2:13" s="3" customFormat="1" x14ac:dyDescent="0.2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2:13" s="3" customFormat="1" x14ac:dyDescent="0.2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2:13" s="3" customFormat="1" x14ac:dyDescent="0.2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2:13" s="3" customFormat="1" x14ac:dyDescent="0.2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2:13" s="3" customFormat="1" x14ac:dyDescent="0.2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</row>
    <row r="264" spans="2:13" s="3" customFormat="1" x14ac:dyDescent="0.2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</row>
    <row r="265" spans="2:13" s="3" customFormat="1" x14ac:dyDescent="0.2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</row>
    <row r="266" spans="2:13" s="3" customFormat="1" x14ac:dyDescent="0.2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</row>
    <row r="267" spans="2:13" s="3" customFormat="1" x14ac:dyDescent="0.2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</row>
    <row r="268" spans="2:13" s="3" customFormat="1" x14ac:dyDescent="0.2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2:13" s="3" customFormat="1" x14ac:dyDescent="0.2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2:13" s="3" customFormat="1" x14ac:dyDescent="0.2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2:13" s="3" customFormat="1" x14ac:dyDescent="0.2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2:13" s="3" customFormat="1" x14ac:dyDescent="0.2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2:13" s="3" customFormat="1" x14ac:dyDescent="0.2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2:13" s="3" customFormat="1" x14ac:dyDescent="0.2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2:13" s="3" customFormat="1" x14ac:dyDescent="0.2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2:13" s="3" customFormat="1" x14ac:dyDescent="0.2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2:13" s="3" customFormat="1" x14ac:dyDescent="0.2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2:13" s="3" customFormat="1" x14ac:dyDescent="0.2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2:13" s="3" customFormat="1" x14ac:dyDescent="0.2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2:13" s="3" customFormat="1" x14ac:dyDescent="0.2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2:13" s="3" customFormat="1" x14ac:dyDescent="0.2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2:13" s="3" customFormat="1" x14ac:dyDescent="0.2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2:13" s="3" customFormat="1" x14ac:dyDescent="0.2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2:13" s="3" customFormat="1" x14ac:dyDescent="0.2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2:13" s="3" customFormat="1" x14ac:dyDescent="0.2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2:13" s="3" customFormat="1" x14ac:dyDescent="0.2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2:13" s="3" customFormat="1" x14ac:dyDescent="0.2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2:13" s="3" customFormat="1" x14ac:dyDescent="0.2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2:13" s="3" customFormat="1" x14ac:dyDescent="0.2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</row>
    <row r="290" spans="2:13" s="3" customFormat="1" x14ac:dyDescent="0.2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</row>
    <row r="291" spans="2:13" s="3" customFormat="1" x14ac:dyDescent="0.2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</row>
    <row r="292" spans="2:13" s="3" customFormat="1" x14ac:dyDescent="0.2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</row>
    <row r="293" spans="2:13" s="3" customFormat="1" x14ac:dyDescent="0.2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</sheetData>
  <sheetProtection algorithmName="SHA-512" hashValue="qiZsj5RfsLouoYCYwsZrXjv9oIHfr7uvfYtoQXuUOEFKrUBK0Rq+4fUA7eQgBKeuImKyirNDBgLmYXn/HSNO0w==" saltValue="CduRXKqx2b9+hJRRHy0MpQ==" spinCount="100000" sheet="1" objects="1" scenarios="1"/>
  <mergeCells count="4">
    <mergeCell ref="B2:B4"/>
    <mergeCell ref="C2:L2"/>
    <mergeCell ref="C4:L4"/>
    <mergeCell ref="N20:N23"/>
  </mergeCells>
  <conditionalFormatting sqref="C54:L5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dataValidations count="3">
    <dataValidation type="whole" allowBlank="1" showInputMessage="1" showErrorMessage="1" error="Whole number only_x000a_Discount stores = $25 to $50 only" sqref="C21:L21" xr:uid="{2734F95C-1255-48DD-9085-A45B07FBC9B9}">
      <formula1>25</formula1>
      <formula2>50</formula2>
    </dataValidation>
    <dataValidation type="whole" allowBlank="1" showInputMessage="1" showErrorMessage="1" error="Whole number only_x000a_Department stores = $50 to $100 only" sqref="C22:L22" xr:uid="{319B931E-0017-4DC0-8037-2A4DABCFB821}">
      <formula1>50</formula1>
      <formula2>100</formula2>
    </dataValidation>
    <dataValidation type="whole" allowBlank="1" showInputMessage="1" showErrorMessage="1" error="Whole number only_x000a_Specialty stores = $100 to $150 only" sqref="C23:L23" xr:uid="{04C2FE55-EA65-48D9-A307-F405C58900BD}">
      <formula1>100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Info</vt:lpstr>
      <vt:lpstr>Round 1</vt:lpstr>
      <vt:lpstr>Round 2</vt:lpstr>
      <vt:lpstr>Round 3</vt:lpstr>
      <vt:lpstr>Round 4</vt:lpstr>
      <vt:lpstr>Round 5</vt:lpstr>
      <vt:lpstr>Round 6</vt:lpstr>
      <vt:lpstr>Round 7</vt:lpstr>
      <vt:lpstr>Final Round</vt:lpstr>
      <vt:lpstr>Demand</vt:lpstr>
      <vt:lpstr>dedc</vt:lpstr>
      <vt:lpstr>desales</vt:lpstr>
      <vt:lpstr>didc</vt:lpstr>
      <vt:lpstr>disales</vt:lpstr>
      <vt:lpstr>spdc</vt:lpstr>
      <vt:lpstr>spsales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2020-02-09T00:50:58Z</dcterms:created>
  <dcterms:modified xsi:type="dcterms:W3CDTF">2025-04-09T23:47:05Z</dcterms:modified>
</cp:coreProperties>
</file>